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HDQMDM1FPCL2V1\CF-Treasury\Investor Relations\Earnings\Factbook Archive\Web docs\"/>
    </mc:Choice>
  </mc:AlternateContent>
  <xr:revisionPtr revIDLastSave="0" documentId="8_{AFE57838-05C1-4CAF-968E-EF96E352A35D}" xr6:coauthVersionLast="47" xr6:coauthVersionMax="47" xr10:uidLastSave="{00000000-0000-0000-0000-000000000000}"/>
  <bookViews>
    <workbookView xWindow="-120" yWindow="-120" windowWidth="57840" windowHeight="23520" xr2:uid="{DC3E5D40-5B3E-4425-BACB-0FE2C6C87C48}"/>
  </bookViews>
  <sheets>
    <sheet name="Deflags 80-05" sheetId="1" r:id="rId1"/>
    <sheet name="Deflags 06-09" sheetId="2" r:id="rId2"/>
    <sheet name="Deflags 10-12" sheetId="3" r:id="rId3"/>
    <sheet name="Deflags 13-15" sheetId="4" r:id="rId4"/>
    <sheet name="Deflags 16-17" sheetId="5" r:id="rId5"/>
    <sheet name="Deflags 18-19" sheetId="6" r:id="rId6"/>
    <sheet name="Deflags 20-21" sheetId="7" r:id="rId7"/>
  </sheets>
  <externalReferences>
    <externalReference r:id="rId8"/>
    <externalReference r:id="rId9"/>
    <externalReference r:id="rId10"/>
  </externalReferences>
  <definedNames>
    <definedName name="AbbrevQtr">[1]Cover!$C$4</definedName>
    <definedName name="Activity">[2]Sheet1!$A$4:$A$8</definedName>
    <definedName name="Month">[1]Cover!$C$5</definedName>
    <definedName name="NvsASD">"V2000-09-08"</definedName>
    <definedName name="NvsAutoDrillOk">"VN"</definedName>
    <definedName name="NvsElapsedTime">0.000234143517445773</definedName>
    <definedName name="NvsEndTime">36707.2948738426</definedName>
    <definedName name="NvsInstSpec">"%,FMI_ALT_BU,TCA_ALTBU_CORPS,NCONSOLIDATING"</definedName>
    <definedName name="NvsLayoutType">"M3"</definedName>
    <definedName name="NvsNplSpec">"%,X,RZF..,CZF.."</definedName>
    <definedName name="NvsPanelEffdt">"V9999-01-01"</definedName>
    <definedName name="NvsPanelSetid">"VMIDIV"</definedName>
    <definedName name="NvsReqBU">"V52"</definedName>
    <definedName name="NvsReqBUOnly">"VN"</definedName>
    <definedName name="NvsTransLed">"VN"</definedName>
    <definedName name="NvsTreeASD">"V2000-09-08"</definedName>
    <definedName name="NvsValTbl.PRODUCT">"MI_GL_PRODCT_VW"</definedName>
    <definedName name="Ownership">[2]Sheet1!$C$4:$C$7</definedName>
    <definedName name="_xlnm.Print_Area" localSheetId="1">'Deflags 06-09'!$A$1:$Q$84</definedName>
    <definedName name="_xlnm.Print_Area" localSheetId="2">'Deflags 10-12'!$A$1:$Q$70</definedName>
    <definedName name="_xlnm.Print_Area" localSheetId="3">'Deflags 13-15'!$A$1:$Q$85</definedName>
    <definedName name="_xlnm.Print_Area" localSheetId="4">'Deflags 16-17'!$A$1:$Q$72</definedName>
    <definedName name="_xlnm.Print_Area" localSheetId="5">'Deflags 18-19'!$A$1:$Q$88</definedName>
    <definedName name="_xlnm.Print_Area" localSheetId="6">'Deflags 20-21'!$A$1:$Q$92</definedName>
    <definedName name="_xlnm.Print_Area" localSheetId="0">'Deflags 80-05'!$A$1:$Y$77</definedName>
    <definedName name="_xlnm.Print_Titles" localSheetId="3">'Deflags 13-15'!$1:$1</definedName>
    <definedName name="_xlnm.Print_Titles" localSheetId="4">'Deflags 16-17'!$1:$1</definedName>
    <definedName name="_xlnm.Print_Titles" localSheetId="5">'Deflags 18-19'!$1:$1</definedName>
    <definedName name="_xlnm.Print_Titles" localSheetId="6">'Deflags 20-21'!$1:$1</definedName>
    <definedName name="PriorYear">[1]Cover!$C$6</definedName>
    <definedName name="QUARTERINCAPS">[3]Cover!$J$1</definedName>
    <definedName name="Year">[1]Cover!$C$2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7" l="1"/>
  <c r="K3" i="7"/>
  <c r="O3" i="7"/>
  <c r="C7" i="7"/>
  <c r="E7" i="7"/>
  <c r="E43" i="7" s="1"/>
  <c r="V43" i="7" s="1"/>
  <c r="V45" i="7" s="1"/>
  <c r="G7" i="7"/>
  <c r="G43" i="7" s="1"/>
  <c r="I7" i="7"/>
  <c r="K7" i="7"/>
  <c r="M7" i="7"/>
  <c r="O7" i="7"/>
  <c r="Q7" i="7"/>
  <c r="S7" i="7"/>
  <c r="G8" i="7"/>
  <c r="I8" i="7"/>
  <c r="I43" i="7" s="1"/>
  <c r="Z43" i="7" s="1"/>
  <c r="O8" i="7"/>
  <c r="O43" i="7" s="1"/>
  <c r="AF43" i="7" s="1"/>
  <c r="AF45" i="7" s="1"/>
  <c r="Q8" i="7"/>
  <c r="C9" i="7"/>
  <c r="E9" i="7"/>
  <c r="G9" i="7"/>
  <c r="K9" i="7"/>
  <c r="K43" i="7" s="1"/>
  <c r="M9" i="7"/>
  <c r="M43" i="7" s="1"/>
  <c r="O9" i="7"/>
  <c r="S9" i="7"/>
  <c r="Z9" i="7"/>
  <c r="I9" i="7" s="1"/>
  <c r="O10" i="7"/>
  <c r="Q10" i="7"/>
  <c r="C11" i="7"/>
  <c r="C43" i="7" s="1"/>
  <c r="T43" i="7" s="1"/>
  <c r="T45" i="7" s="1"/>
  <c r="E11" i="7"/>
  <c r="G11" i="7"/>
  <c r="I11" i="7"/>
  <c r="K11" i="7"/>
  <c r="M11" i="7"/>
  <c r="O11" i="7"/>
  <c r="Q11" i="7"/>
  <c r="S11" i="7"/>
  <c r="O12" i="7"/>
  <c r="Q12" i="7"/>
  <c r="C13" i="7"/>
  <c r="E13" i="7"/>
  <c r="G13" i="7"/>
  <c r="I13" i="7"/>
  <c r="K13" i="7"/>
  <c r="M13" i="7"/>
  <c r="O13" i="7"/>
  <c r="Q13" i="7"/>
  <c r="S13" i="7"/>
  <c r="O14" i="7"/>
  <c r="Q14" i="7"/>
  <c r="C15" i="7"/>
  <c r="E15" i="7"/>
  <c r="G15" i="7"/>
  <c r="I15" i="7"/>
  <c r="K15" i="7"/>
  <c r="M15" i="7"/>
  <c r="O15" i="7"/>
  <c r="Q15" i="7"/>
  <c r="S15" i="7"/>
  <c r="O16" i="7"/>
  <c r="Q16" i="7"/>
  <c r="C17" i="7"/>
  <c r="E17" i="7"/>
  <c r="G17" i="7"/>
  <c r="I17" i="7"/>
  <c r="K17" i="7"/>
  <c r="M17" i="7"/>
  <c r="O17" i="7"/>
  <c r="Q17" i="7"/>
  <c r="S17" i="7"/>
  <c r="O18" i="7"/>
  <c r="Q18" i="7"/>
  <c r="C19" i="7"/>
  <c r="E19" i="7"/>
  <c r="G19" i="7"/>
  <c r="I19" i="7"/>
  <c r="K19" i="7"/>
  <c r="M19" i="7"/>
  <c r="O19" i="7"/>
  <c r="Q19" i="7"/>
  <c r="S19" i="7"/>
  <c r="O20" i="7"/>
  <c r="Q20" i="7"/>
  <c r="C21" i="7"/>
  <c r="E21" i="7"/>
  <c r="G21" i="7"/>
  <c r="I21" i="7"/>
  <c r="K21" i="7"/>
  <c r="M21" i="7"/>
  <c r="O21" i="7"/>
  <c r="Q21" i="7"/>
  <c r="S21" i="7"/>
  <c r="O22" i="7"/>
  <c r="Q22" i="7"/>
  <c r="C23" i="7"/>
  <c r="E23" i="7"/>
  <c r="G23" i="7"/>
  <c r="I23" i="7"/>
  <c r="K23" i="7"/>
  <c r="M23" i="7"/>
  <c r="O23" i="7"/>
  <c r="Q23" i="7"/>
  <c r="S23" i="7"/>
  <c r="O24" i="7"/>
  <c r="Q24" i="7"/>
  <c r="C25" i="7"/>
  <c r="E25" i="7"/>
  <c r="G25" i="7"/>
  <c r="I25" i="7"/>
  <c r="K25" i="7"/>
  <c r="M25" i="7"/>
  <c r="O25" i="7"/>
  <c r="S25" i="7"/>
  <c r="Z25" i="7"/>
  <c r="Q25" i="7" s="1"/>
  <c r="O26" i="7"/>
  <c r="Q26" i="7"/>
  <c r="C27" i="7"/>
  <c r="E27" i="7"/>
  <c r="G27" i="7"/>
  <c r="I27" i="7"/>
  <c r="K27" i="7"/>
  <c r="M27" i="7"/>
  <c r="O27" i="7"/>
  <c r="Q27" i="7"/>
  <c r="S27" i="7"/>
  <c r="O28" i="7"/>
  <c r="Q28" i="7"/>
  <c r="G29" i="7"/>
  <c r="I29" i="7"/>
  <c r="K29" i="7"/>
  <c r="M29" i="7"/>
  <c r="O29" i="7"/>
  <c r="Q29" i="7"/>
  <c r="S29" i="7"/>
  <c r="Z29" i="7"/>
  <c r="O30" i="7"/>
  <c r="Q30" i="7"/>
  <c r="G31" i="7"/>
  <c r="I31" i="7"/>
  <c r="K31" i="7"/>
  <c r="M31" i="7"/>
  <c r="O31" i="7"/>
  <c r="Q31" i="7"/>
  <c r="S31" i="7"/>
  <c r="G32" i="7"/>
  <c r="I32" i="7"/>
  <c r="O32" i="7"/>
  <c r="Q32" i="7"/>
  <c r="G33" i="7"/>
  <c r="I33" i="7"/>
  <c r="K33" i="7"/>
  <c r="M33" i="7"/>
  <c r="O33" i="7"/>
  <c r="Q33" i="7"/>
  <c r="O34" i="7"/>
  <c r="Q34" i="7"/>
  <c r="G35" i="7"/>
  <c r="I35" i="7"/>
  <c r="K35" i="7"/>
  <c r="M35" i="7"/>
  <c r="O35" i="7"/>
  <c r="Q35" i="7"/>
  <c r="O36" i="7"/>
  <c r="Q36" i="7"/>
  <c r="G37" i="7"/>
  <c r="I37" i="7"/>
  <c r="K37" i="7"/>
  <c r="M37" i="7"/>
  <c r="O37" i="7"/>
  <c r="Q37" i="7"/>
  <c r="O38" i="7"/>
  <c r="Q38" i="7"/>
  <c r="O39" i="7"/>
  <c r="Q39" i="7"/>
  <c r="O40" i="7"/>
  <c r="Q40" i="7"/>
  <c r="O41" i="7"/>
  <c r="Q41" i="7"/>
  <c r="O42" i="7"/>
  <c r="Q42" i="7"/>
  <c r="T44" i="7"/>
  <c r="V44" i="7"/>
  <c r="X44" i="7"/>
  <c r="AB44" i="7"/>
  <c r="AD44" i="7"/>
  <c r="AF44" i="7"/>
  <c r="AH44" i="7"/>
  <c r="G46" i="7"/>
  <c r="K46" i="7" s="1"/>
  <c r="O46" i="7" s="1"/>
  <c r="C50" i="7"/>
  <c r="E50" i="7"/>
  <c r="G50" i="7"/>
  <c r="I50" i="7"/>
  <c r="K50" i="7"/>
  <c r="M50" i="7"/>
  <c r="M92" i="7" s="1"/>
  <c r="O50" i="7"/>
  <c r="O92" i="7" s="1"/>
  <c r="Q50" i="7"/>
  <c r="Q92" i="7" s="1"/>
  <c r="G51" i="7"/>
  <c r="I51" i="7"/>
  <c r="O51" i="7"/>
  <c r="Q51" i="7"/>
  <c r="C52" i="7"/>
  <c r="E52" i="7"/>
  <c r="G52" i="7"/>
  <c r="I52" i="7"/>
  <c r="K52" i="7"/>
  <c r="M52" i="7"/>
  <c r="O52" i="7"/>
  <c r="Q52" i="7"/>
  <c r="O53" i="7"/>
  <c r="Q53" i="7"/>
  <c r="C54" i="7"/>
  <c r="C92" i="7" s="1"/>
  <c r="E54" i="7"/>
  <c r="E92" i="7" s="1"/>
  <c r="G54" i="7"/>
  <c r="I54" i="7"/>
  <c r="K54" i="7"/>
  <c r="M54" i="7"/>
  <c r="O54" i="7"/>
  <c r="Q54" i="7"/>
  <c r="O55" i="7"/>
  <c r="Q55" i="7"/>
  <c r="C56" i="7"/>
  <c r="E56" i="7"/>
  <c r="G56" i="7"/>
  <c r="I56" i="7"/>
  <c r="K56" i="7"/>
  <c r="M56" i="7"/>
  <c r="O56" i="7"/>
  <c r="Q56" i="7"/>
  <c r="O57" i="7"/>
  <c r="Q57" i="7"/>
  <c r="C58" i="7"/>
  <c r="E58" i="7"/>
  <c r="G58" i="7"/>
  <c r="I58" i="7"/>
  <c r="K58" i="7"/>
  <c r="M58" i="7"/>
  <c r="O58" i="7"/>
  <c r="Q58" i="7"/>
  <c r="O59" i="7"/>
  <c r="Q59" i="7"/>
  <c r="C60" i="7"/>
  <c r="E60" i="7"/>
  <c r="G60" i="7"/>
  <c r="I60" i="7"/>
  <c r="K60" i="7"/>
  <c r="M60" i="7"/>
  <c r="O60" i="7"/>
  <c r="Q60" i="7"/>
  <c r="O61" i="7"/>
  <c r="Q61" i="7"/>
  <c r="C62" i="7"/>
  <c r="E62" i="7"/>
  <c r="G62" i="7"/>
  <c r="I62" i="7"/>
  <c r="K62" i="7"/>
  <c r="M62" i="7"/>
  <c r="O62" i="7"/>
  <c r="Q62" i="7"/>
  <c r="O63" i="7"/>
  <c r="Q63" i="7"/>
  <c r="C64" i="7"/>
  <c r="E64" i="7"/>
  <c r="G64" i="7"/>
  <c r="I64" i="7"/>
  <c r="K64" i="7"/>
  <c r="M64" i="7"/>
  <c r="O64" i="7"/>
  <c r="Q64" i="7"/>
  <c r="O65" i="7"/>
  <c r="Q65" i="7"/>
  <c r="C66" i="7"/>
  <c r="E66" i="7"/>
  <c r="G66" i="7"/>
  <c r="I66" i="7"/>
  <c r="K66" i="7"/>
  <c r="M66" i="7"/>
  <c r="O66" i="7"/>
  <c r="Q66" i="7"/>
  <c r="O67" i="7"/>
  <c r="Q67" i="7"/>
  <c r="C68" i="7"/>
  <c r="E68" i="7"/>
  <c r="G68" i="7"/>
  <c r="I68" i="7"/>
  <c r="K68" i="7"/>
  <c r="M68" i="7"/>
  <c r="O68" i="7"/>
  <c r="Q68" i="7"/>
  <c r="O69" i="7"/>
  <c r="Q69" i="7"/>
  <c r="C70" i="7"/>
  <c r="E70" i="7"/>
  <c r="G70" i="7"/>
  <c r="I70" i="7"/>
  <c r="K70" i="7"/>
  <c r="M70" i="7"/>
  <c r="O70" i="7"/>
  <c r="Q70" i="7"/>
  <c r="O71" i="7"/>
  <c r="Q71" i="7"/>
  <c r="C72" i="7"/>
  <c r="E72" i="7"/>
  <c r="G72" i="7"/>
  <c r="I72" i="7"/>
  <c r="K72" i="7"/>
  <c r="M72" i="7"/>
  <c r="O72" i="7"/>
  <c r="Q72" i="7"/>
  <c r="O73" i="7"/>
  <c r="Q73" i="7"/>
  <c r="C74" i="7"/>
  <c r="E74" i="7"/>
  <c r="G74" i="7"/>
  <c r="I74" i="7"/>
  <c r="K74" i="7"/>
  <c r="M74" i="7"/>
  <c r="O74" i="7"/>
  <c r="Q74" i="7"/>
  <c r="G75" i="7"/>
  <c r="I75" i="7"/>
  <c r="O75" i="7"/>
  <c r="Q75" i="7"/>
  <c r="C76" i="7"/>
  <c r="E76" i="7"/>
  <c r="G76" i="7"/>
  <c r="I76" i="7"/>
  <c r="K76" i="7"/>
  <c r="M76" i="7"/>
  <c r="O76" i="7"/>
  <c r="Q76" i="7"/>
  <c r="G77" i="7"/>
  <c r="I77" i="7"/>
  <c r="O77" i="7"/>
  <c r="Q77" i="7"/>
  <c r="C78" i="7"/>
  <c r="E78" i="7"/>
  <c r="G78" i="7"/>
  <c r="I78" i="7"/>
  <c r="K78" i="7"/>
  <c r="M78" i="7"/>
  <c r="O78" i="7"/>
  <c r="Q78" i="7"/>
  <c r="G79" i="7"/>
  <c r="I79" i="7"/>
  <c r="O79" i="7"/>
  <c r="Q79" i="7"/>
  <c r="C80" i="7"/>
  <c r="E80" i="7"/>
  <c r="G80" i="7"/>
  <c r="I80" i="7"/>
  <c r="K80" i="7"/>
  <c r="M80" i="7"/>
  <c r="O80" i="7"/>
  <c r="Q80" i="7"/>
  <c r="G81" i="7"/>
  <c r="I81" i="7"/>
  <c r="O81" i="7"/>
  <c r="Q81" i="7"/>
  <c r="C82" i="7"/>
  <c r="E82" i="7"/>
  <c r="G82" i="7"/>
  <c r="I82" i="7"/>
  <c r="K82" i="7"/>
  <c r="M82" i="7"/>
  <c r="O82" i="7"/>
  <c r="Q82" i="7"/>
  <c r="G83" i="7"/>
  <c r="I83" i="7"/>
  <c r="O83" i="7"/>
  <c r="Q83" i="7"/>
  <c r="C84" i="7"/>
  <c r="E84" i="7"/>
  <c r="G84" i="7"/>
  <c r="I84" i="7"/>
  <c r="K84" i="7"/>
  <c r="M84" i="7"/>
  <c r="O84" i="7"/>
  <c r="Q84" i="7"/>
  <c r="C86" i="7"/>
  <c r="E86" i="7"/>
  <c r="G86" i="7"/>
  <c r="I86" i="7"/>
  <c r="K86" i="7"/>
  <c r="M86" i="7"/>
  <c r="O86" i="7"/>
  <c r="Q86" i="7"/>
  <c r="C88" i="7"/>
  <c r="E88" i="7"/>
  <c r="G88" i="7"/>
  <c r="I88" i="7"/>
  <c r="K88" i="7"/>
  <c r="M88" i="7"/>
  <c r="O88" i="7"/>
  <c r="Q88" i="7"/>
  <c r="O90" i="7"/>
  <c r="Q90" i="7"/>
  <c r="G91" i="7"/>
  <c r="I91" i="7"/>
  <c r="O91" i="7"/>
  <c r="Q91" i="7"/>
  <c r="G92" i="7"/>
  <c r="I92" i="7"/>
  <c r="K92" i="7"/>
  <c r="T92" i="7"/>
  <c r="V92" i="7"/>
  <c r="X92" i="7"/>
  <c r="Z92" i="7"/>
  <c r="AB92" i="7"/>
  <c r="AD92" i="7"/>
  <c r="AF92" i="7"/>
  <c r="AH92" i="7"/>
  <c r="G3" i="6"/>
  <c r="K3" i="6"/>
  <c r="O3" i="6"/>
  <c r="G7" i="6"/>
  <c r="K7" i="6" s="1"/>
  <c r="I7" i="6"/>
  <c r="M7" i="6" s="1"/>
  <c r="G11" i="6"/>
  <c r="K11" i="6" s="1"/>
  <c r="O11" i="6" s="1"/>
  <c r="I11" i="6"/>
  <c r="M11" i="6"/>
  <c r="Q11" i="6"/>
  <c r="G13" i="6"/>
  <c r="I13" i="6"/>
  <c r="K13" i="6"/>
  <c r="M13" i="6"/>
  <c r="O13" i="6"/>
  <c r="Q13" i="6"/>
  <c r="G15" i="6"/>
  <c r="I15" i="6"/>
  <c r="K15" i="6"/>
  <c r="M15" i="6"/>
  <c r="Q15" i="6" s="1"/>
  <c r="O15" i="6"/>
  <c r="G17" i="6"/>
  <c r="I17" i="6"/>
  <c r="K17" i="6"/>
  <c r="M17" i="6"/>
  <c r="O17" i="6"/>
  <c r="Q17" i="6"/>
  <c r="G19" i="6"/>
  <c r="I19" i="6"/>
  <c r="K19" i="6"/>
  <c r="O19" i="6" s="1"/>
  <c r="M19" i="6"/>
  <c r="Q19" i="6" s="1"/>
  <c r="G21" i="6"/>
  <c r="I21" i="6"/>
  <c r="M21" i="6" s="1"/>
  <c r="Q21" i="6" s="1"/>
  <c r="K21" i="6"/>
  <c r="O21" i="6" s="1"/>
  <c r="G23" i="6"/>
  <c r="I23" i="6"/>
  <c r="K23" i="6"/>
  <c r="M23" i="6"/>
  <c r="O23" i="6"/>
  <c r="Q23" i="6"/>
  <c r="G25" i="6"/>
  <c r="K25" i="6" s="1"/>
  <c r="O25" i="6" s="1"/>
  <c r="I25" i="6"/>
  <c r="M25" i="6" s="1"/>
  <c r="Q25" i="6" s="1"/>
  <c r="G27" i="6"/>
  <c r="K27" i="6" s="1"/>
  <c r="O27" i="6" s="1"/>
  <c r="I27" i="6"/>
  <c r="M27" i="6"/>
  <c r="Q27" i="6"/>
  <c r="G29" i="6"/>
  <c r="I29" i="6"/>
  <c r="K29" i="6"/>
  <c r="M29" i="6"/>
  <c r="O29" i="6"/>
  <c r="Q29" i="6"/>
  <c r="G31" i="6"/>
  <c r="I31" i="6"/>
  <c r="K31" i="6"/>
  <c r="M31" i="6"/>
  <c r="Q31" i="6" s="1"/>
  <c r="O31" i="6"/>
  <c r="G33" i="6"/>
  <c r="I33" i="6"/>
  <c r="K33" i="6"/>
  <c r="M33" i="6"/>
  <c r="O33" i="6"/>
  <c r="Q33" i="6"/>
  <c r="K35" i="6"/>
  <c r="M35" i="6"/>
  <c r="O35" i="6"/>
  <c r="Q35" i="6"/>
  <c r="K37" i="6"/>
  <c r="M37" i="6"/>
  <c r="O37" i="6"/>
  <c r="Q37" i="6"/>
  <c r="K39" i="6"/>
  <c r="O39" i="6" s="1"/>
  <c r="M39" i="6"/>
  <c r="Q39" i="6"/>
  <c r="O41" i="6"/>
  <c r="Q41" i="6"/>
  <c r="O43" i="6"/>
  <c r="Q43" i="6"/>
  <c r="C45" i="6"/>
  <c r="U45" i="6" s="1"/>
  <c r="E45" i="6"/>
  <c r="W45" i="6" s="1"/>
  <c r="G48" i="6"/>
  <c r="K48" i="6"/>
  <c r="C52" i="6"/>
  <c r="E52" i="6"/>
  <c r="G52" i="6"/>
  <c r="I52" i="6"/>
  <c r="K52" i="6"/>
  <c r="M52" i="6"/>
  <c r="O52" i="6"/>
  <c r="Q52" i="6"/>
  <c r="S52" i="6"/>
  <c r="G53" i="6"/>
  <c r="G88" i="6" s="1"/>
  <c r="X88" i="6" s="1"/>
  <c r="X90" i="6" s="1"/>
  <c r="I53" i="6"/>
  <c r="I88" i="6" s="1"/>
  <c r="Z88" i="6" s="1"/>
  <c r="Z90" i="6" s="1"/>
  <c r="O53" i="6"/>
  <c r="Q53" i="6"/>
  <c r="C54" i="6"/>
  <c r="E54" i="6"/>
  <c r="G54" i="6"/>
  <c r="I54" i="6"/>
  <c r="K54" i="6"/>
  <c r="K88" i="6" s="1"/>
  <c r="AB88" i="6" s="1"/>
  <c r="AB90" i="6" s="1"/>
  <c r="M54" i="6"/>
  <c r="O54" i="6"/>
  <c r="Q54" i="6"/>
  <c r="S54" i="6"/>
  <c r="O55" i="6"/>
  <c r="Q55" i="6"/>
  <c r="C56" i="6"/>
  <c r="E56" i="6"/>
  <c r="G56" i="6"/>
  <c r="I56" i="6"/>
  <c r="K56" i="6"/>
  <c r="M56" i="6"/>
  <c r="M88" i="6" s="1"/>
  <c r="O56" i="6"/>
  <c r="O88" i="6" s="1"/>
  <c r="Q56" i="6"/>
  <c r="S56" i="6"/>
  <c r="O57" i="6"/>
  <c r="Q57" i="6"/>
  <c r="C58" i="6"/>
  <c r="E58" i="6"/>
  <c r="G58" i="6"/>
  <c r="I58" i="6"/>
  <c r="K58" i="6"/>
  <c r="M58" i="6"/>
  <c r="O58" i="6"/>
  <c r="Q58" i="6"/>
  <c r="S58" i="6"/>
  <c r="O59" i="6"/>
  <c r="Q59" i="6"/>
  <c r="C60" i="6"/>
  <c r="E60" i="6"/>
  <c r="G60" i="6"/>
  <c r="I60" i="6"/>
  <c r="K60" i="6"/>
  <c r="M60" i="6"/>
  <c r="O60" i="6"/>
  <c r="Q60" i="6"/>
  <c r="S60" i="6"/>
  <c r="O61" i="6"/>
  <c r="Q61" i="6"/>
  <c r="C62" i="6"/>
  <c r="E62" i="6"/>
  <c r="G62" i="6"/>
  <c r="I62" i="6"/>
  <c r="K62" i="6"/>
  <c r="M62" i="6"/>
  <c r="O62" i="6"/>
  <c r="Q62" i="6"/>
  <c r="S62" i="6"/>
  <c r="O63" i="6"/>
  <c r="Q63" i="6"/>
  <c r="C64" i="6"/>
  <c r="E64" i="6"/>
  <c r="G64" i="6"/>
  <c r="I64" i="6"/>
  <c r="K64" i="6"/>
  <c r="M64" i="6"/>
  <c r="O64" i="6"/>
  <c r="Q64" i="6"/>
  <c r="S64" i="6"/>
  <c r="O65" i="6"/>
  <c r="Q65" i="6"/>
  <c r="C66" i="6"/>
  <c r="E66" i="6"/>
  <c r="G66" i="6"/>
  <c r="I66" i="6"/>
  <c r="K66" i="6"/>
  <c r="M66" i="6"/>
  <c r="O66" i="6"/>
  <c r="Q66" i="6"/>
  <c r="S66" i="6"/>
  <c r="O67" i="6"/>
  <c r="Q67" i="6"/>
  <c r="C68" i="6"/>
  <c r="E68" i="6"/>
  <c r="G68" i="6"/>
  <c r="I68" i="6"/>
  <c r="K68" i="6"/>
  <c r="M68" i="6"/>
  <c r="O68" i="6"/>
  <c r="Q68" i="6"/>
  <c r="S68" i="6"/>
  <c r="O69" i="6"/>
  <c r="Q69" i="6"/>
  <c r="C70" i="6"/>
  <c r="E70" i="6"/>
  <c r="G70" i="6"/>
  <c r="I70" i="6"/>
  <c r="K70" i="6"/>
  <c r="M70" i="6"/>
  <c r="O70" i="6"/>
  <c r="Q70" i="6"/>
  <c r="S70" i="6"/>
  <c r="O71" i="6"/>
  <c r="Q71" i="6"/>
  <c r="C72" i="6"/>
  <c r="E72" i="6"/>
  <c r="G72" i="6"/>
  <c r="I72" i="6"/>
  <c r="K72" i="6"/>
  <c r="M72" i="6"/>
  <c r="O72" i="6"/>
  <c r="Q72" i="6"/>
  <c r="S72" i="6"/>
  <c r="O73" i="6"/>
  <c r="Q73" i="6"/>
  <c r="G74" i="6"/>
  <c r="I74" i="6"/>
  <c r="K74" i="6"/>
  <c r="M74" i="6"/>
  <c r="O74" i="6"/>
  <c r="Q74" i="6"/>
  <c r="S74" i="6"/>
  <c r="O75" i="6"/>
  <c r="Q75" i="6"/>
  <c r="G76" i="6"/>
  <c r="I76" i="6"/>
  <c r="K76" i="6"/>
  <c r="M76" i="6"/>
  <c r="O76" i="6"/>
  <c r="Q76" i="6"/>
  <c r="S76" i="6"/>
  <c r="G77" i="6"/>
  <c r="I77" i="6"/>
  <c r="O77" i="6"/>
  <c r="Q77" i="6"/>
  <c r="G78" i="6"/>
  <c r="I78" i="6"/>
  <c r="K78" i="6"/>
  <c r="M78" i="6"/>
  <c r="O78" i="6"/>
  <c r="Q78" i="6"/>
  <c r="O79" i="6"/>
  <c r="Q79" i="6"/>
  <c r="G80" i="6"/>
  <c r="I80" i="6"/>
  <c r="K80" i="6"/>
  <c r="M80" i="6"/>
  <c r="O80" i="6"/>
  <c r="Q80" i="6"/>
  <c r="O81" i="6"/>
  <c r="Q81" i="6"/>
  <c r="G82" i="6"/>
  <c r="I82" i="6"/>
  <c r="K82" i="6"/>
  <c r="M82" i="6"/>
  <c r="O82" i="6"/>
  <c r="Q82" i="6"/>
  <c r="O83" i="6"/>
  <c r="Q83" i="6"/>
  <c r="O84" i="6"/>
  <c r="Q84" i="6"/>
  <c r="O85" i="6"/>
  <c r="Q85" i="6"/>
  <c r="O86" i="6"/>
  <c r="AH86" i="6"/>
  <c r="AH89" i="6" s="1"/>
  <c r="O87" i="6"/>
  <c r="Q87" i="6"/>
  <c r="C88" i="6"/>
  <c r="T88" i="6" s="1"/>
  <c r="T90" i="6" s="1"/>
  <c r="E88" i="6"/>
  <c r="V88" i="6" s="1"/>
  <c r="V90" i="6" s="1"/>
  <c r="T89" i="6"/>
  <c r="V89" i="6"/>
  <c r="X89" i="6"/>
  <c r="Z89" i="6"/>
  <c r="AB89" i="6"/>
  <c r="AD89" i="6"/>
  <c r="AF89" i="6"/>
  <c r="G7" i="5"/>
  <c r="K7" i="5" s="1"/>
  <c r="I7" i="5"/>
  <c r="M7" i="5" s="1"/>
  <c r="G9" i="5"/>
  <c r="K9" i="5" s="1"/>
  <c r="O9" i="5" s="1"/>
  <c r="I9" i="5"/>
  <c r="M9" i="5"/>
  <c r="Q9" i="5"/>
  <c r="G11" i="5"/>
  <c r="I11" i="5"/>
  <c r="K11" i="5"/>
  <c r="M11" i="5"/>
  <c r="O11" i="5"/>
  <c r="Q11" i="5"/>
  <c r="G13" i="5"/>
  <c r="I13" i="5"/>
  <c r="K13" i="5"/>
  <c r="M13" i="5"/>
  <c r="Q13" i="5" s="1"/>
  <c r="O13" i="5"/>
  <c r="G15" i="5"/>
  <c r="I15" i="5"/>
  <c r="K15" i="5"/>
  <c r="M15" i="5"/>
  <c r="O15" i="5"/>
  <c r="Q15" i="5"/>
  <c r="G17" i="5"/>
  <c r="I17" i="5"/>
  <c r="K17" i="5"/>
  <c r="O17" i="5" s="1"/>
  <c r="M17" i="5"/>
  <c r="Q17" i="5" s="1"/>
  <c r="G19" i="5"/>
  <c r="I19" i="5"/>
  <c r="M19" i="5" s="1"/>
  <c r="Q19" i="5" s="1"/>
  <c r="K19" i="5"/>
  <c r="O19" i="5" s="1"/>
  <c r="G21" i="5"/>
  <c r="I21" i="5"/>
  <c r="K21" i="5"/>
  <c r="M21" i="5"/>
  <c r="O21" i="5"/>
  <c r="Q21" i="5"/>
  <c r="G23" i="5"/>
  <c r="K23" i="5" s="1"/>
  <c r="O23" i="5" s="1"/>
  <c r="I23" i="5"/>
  <c r="M23" i="5" s="1"/>
  <c r="Q23" i="5" s="1"/>
  <c r="G25" i="5"/>
  <c r="K25" i="5" s="1"/>
  <c r="O25" i="5" s="1"/>
  <c r="I25" i="5"/>
  <c r="M25" i="5"/>
  <c r="Q25" i="5"/>
  <c r="C39" i="5"/>
  <c r="U39" i="5" s="1"/>
  <c r="E39" i="5"/>
  <c r="W39" i="5" s="1"/>
  <c r="E46" i="5"/>
  <c r="G46" i="5"/>
  <c r="I46" i="5"/>
  <c r="K46" i="5"/>
  <c r="M46" i="5"/>
  <c r="Q46" i="5" s="1"/>
  <c r="O46" i="5"/>
  <c r="E48" i="5"/>
  <c r="G48" i="5"/>
  <c r="I48" i="5"/>
  <c r="M48" i="5" s="1"/>
  <c r="K48" i="5"/>
  <c r="O48" i="5" s="1"/>
  <c r="E50" i="5"/>
  <c r="G50" i="5"/>
  <c r="I50" i="5"/>
  <c r="K50" i="5"/>
  <c r="M50" i="5"/>
  <c r="O50" i="5"/>
  <c r="Q50" i="5"/>
  <c r="E52" i="5"/>
  <c r="I52" i="5" s="1"/>
  <c r="M52" i="5" s="1"/>
  <c r="Q52" i="5" s="1"/>
  <c r="G52" i="5"/>
  <c r="K52" i="5"/>
  <c r="O52" i="5"/>
  <c r="G54" i="5"/>
  <c r="I54" i="5"/>
  <c r="K54" i="5"/>
  <c r="M54" i="5"/>
  <c r="O54" i="5"/>
  <c r="Q54" i="5"/>
  <c r="G56" i="5"/>
  <c r="G72" i="5" s="1"/>
  <c r="Y72" i="5" s="1"/>
  <c r="I56" i="5"/>
  <c r="K56" i="5"/>
  <c r="O56" i="5" s="1"/>
  <c r="M56" i="5"/>
  <c r="Q56" i="5" s="1"/>
  <c r="G58" i="5"/>
  <c r="I58" i="5"/>
  <c r="M58" i="5" s="1"/>
  <c r="Q58" i="5" s="1"/>
  <c r="K58" i="5"/>
  <c r="O58" i="5" s="1"/>
  <c r="G60" i="5"/>
  <c r="I60" i="5"/>
  <c r="K60" i="5"/>
  <c r="M60" i="5"/>
  <c r="O60" i="5"/>
  <c r="Q60" i="5"/>
  <c r="E62" i="5"/>
  <c r="I62" i="5" s="1"/>
  <c r="M62" i="5" s="1"/>
  <c r="Q62" i="5" s="1"/>
  <c r="G62" i="5"/>
  <c r="K62" i="5" s="1"/>
  <c r="O62" i="5" s="1"/>
  <c r="G64" i="5"/>
  <c r="I64" i="5"/>
  <c r="K64" i="5"/>
  <c r="M64" i="5"/>
  <c r="O64" i="5"/>
  <c r="Q64" i="5"/>
  <c r="G66" i="5"/>
  <c r="I66" i="5"/>
  <c r="K66" i="5"/>
  <c r="M66" i="5"/>
  <c r="Q66" i="5" s="1"/>
  <c r="O66" i="5"/>
  <c r="K68" i="5"/>
  <c r="M68" i="5"/>
  <c r="O68" i="5"/>
  <c r="Q68" i="5"/>
  <c r="K70" i="5"/>
  <c r="M70" i="5"/>
  <c r="O70" i="5"/>
  <c r="Q70" i="5"/>
  <c r="C72" i="5"/>
  <c r="U72" i="5" s="1"/>
  <c r="G7" i="4"/>
  <c r="AF88" i="6" l="1"/>
  <c r="AF90" i="6" s="1"/>
  <c r="O72" i="5"/>
  <c r="AD88" i="6"/>
  <c r="AD90" i="6" s="1"/>
  <c r="M72" i="5"/>
  <c r="AE72" i="5" s="1"/>
  <c r="Q48" i="5"/>
  <c r="Q43" i="7"/>
  <c r="AH43" i="7" s="1"/>
  <c r="AH45" i="7" s="1"/>
  <c r="M45" i="6"/>
  <c r="Q7" i="6"/>
  <c r="Q45" i="6" s="1"/>
  <c r="AI45" i="6" s="1"/>
  <c r="K45" i="6"/>
  <c r="AC45" i="6" s="1"/>
  <c r="O7" i="6"/>
  <c r="O45" i="6" s="1"/>
  <c r="AG45" i="6" s="1"/>
  <c r="X43" i="7"/>
  <c r="X45" i="7" s="1"/>
  <c r="AD43" i="7"/>
  <c r="AD45" i="7" s="1"/>
  <c r="Q72" i="5"/>
  <c r="AI72" i="5" s="1"/>
  <c r="Z45" i="7"/>
  <c r="Q7" i="5"/>
  <c r="Q39" i="5" s="1"/>
  <c r="AI39" i="5" s="1"/>
  <c r="M39" i="5"/>
  <c r="AB43" i="7"/>
  <c r="AB45" i="7" s="1"/>
  <c r="O7" i="5"/>
  <c r="O39" i="5" s="1"/>
  <c r="K39" i="5"/>
  <c r="I72" i="5"/>
  <c r="Q9" i="7"/>
  <c r="G45" i="6"/>
  <c r="Y45" i="6" s="1"/>
  <c r="K72" i="5"/>
  <c r="AC72" i="5" s="1"/>
  <c r="E72" i="5"/>
  <c r="W72" i="5" s="1"/>
  <c r="Q86" i="6"/>
  <c r="Q88" i="6" s="1"/>
  <c r="AH88" i="6" s="1"/>
  <c r="AH90" i="6" s="1"/>
  <c r="Z44" i="7"/>
  <c r="G39" i="5"/>
  <c r="Y39" i="5" s="1"/>
  <c r="I45" i="6"/>
  <c r="AA45" i="6" s="1"/>
  <c r="I39" i="5"/>
  <c r="AA39" i="5" s="1"/>
  <c r="AE45" i="6" l="1"/>
  <c r="AA72" i="5"/>
  <c r="AC39" i="5"/>
  <c r="AG39" i="5"/>
  <c r="AG72" i="5"/>
  <c r="AE39" i="5"/>
</calcChain>
</file>

<file path=xl/sharedStrings.xml><?xml version="1.0" encoding="utf-8"?>
<sst xmlns="http://schemas.openxmlformats.org/spreadsheetml/2006/main" count="568" uniqueCount="76">
  <si>
    <r>
      <t>3</t>
    </r>
    <r>
      <rPr>
        <sz val="14"/>
        <rFont val="Arial"/>
        <family val="2"/>
      </rPr>
      <t xml:space="preserve"> Marriott International sold Ramada International to Cendant in the fourth quarter of 2004.</t>
    </r>
  </si>
  <si>
    <r>
      <t>2</t>
    </r>
    <r>
      <rPr>
        <sz val="14"/>
        <rFont val="Arial"/>
        <family val="2"/>
      </rPr>
      <t xml:space="preserve"> Relates to Marriott's termination of franchise agreements in Germany.</t>
    </r>
  </si>
  <si>
    <r>
      <t>1</t>
    </r>
    <r>
      <rPr>
        <sz val="14"/>
        <rFont val="Arial"/>
        <family val="2"/>
      </rPr>
      <t xml:space="preserve"> Six units (1,625 rooms) of the deflags resulted from the Patriot American/Interstate Settlement Agreement.  Under this agreement 10 other hotels were converted from franchised to managed.</t>
    </r>
  </si>
  <si>
    <t>Total</t>
  </si>
  <si>
    <t>SpringHill Suites</t>
  </si>
  <si>
    <t>Fairfield Inn</t>
  </si>
  <si>
    <t>Residence Inn</t>
  </si>
  <si>
    <t>Courtyard</t>
  </si>
  <si>
    <t xml:space="preserve"> </t>
  </si>
  <si>
    <t>3</t>
  </si>
  <si>
    <t>Ramada International</t>
  </si>
  <si>
    <t>Renaissance</t>
  </si>
  <si>
    <t>MHRS</t>
  </si>
  <si>
    <t>Rooms</t>
  </si>
  <si>
    <t>Units</t>
  </si>
  <si>
    <t>Year - End</t>
  </si>
  <si>
    <t>3rd Quarter YTD</t>
  </si>
  <si>
    <t>2nd Quarter YTD</t>
  </si>
  <si>
    <t>1st Quarter</t>
  </si>
  <si>
    <t>Intl Serviced Apartments</t>
  </si>
  <si>
    <t>Timeshare</t>
  </si>
  <si>
    <t>The Ritz-Carlton</t>
  </si>
  <si>
    <t>2</t>
  </si>
  <si>
    <t>1</t>
  </si>
  <si>
    <t>1999</t>
  </si>
  <si>
    <t>Ramada</t>
  </si>
  <si>
    <t xml:space="preserve">MHRS </t>
  </si>
  <si>
    <t>IX.     DEFLAGGED HOTELS</t>
  </si>
  <si>
    <t>Renaissance Hotels</t>
  </si>
  <si>
    <t>Marriott Hotels &amp; Resorts</t>
  </si>
  <si>
    <t>Marriott Executive Apartments</t>
  </si>
  <si>
    <t>TownePlace Suites</t>
  </si>
  <si>
    <t>TownPlace Suites</t>
  </si>
  <si>
    <t>AC Hotels by Marriott</t>
  </si>
  <si>
    <t>Fairfield Inn &amp; Suites</t>
  </si>
  <si>
    <t>4th Quarter YTD</t>
  </si>
  <si>
    <t>Edition</t>
  </si>
  <si>
    <t>Delta Hotels &amp; Resorts</t>
  </si>
  <si>
    <t>Autograph Collection</t>
  </si>
  <si>
    <t>x</t>
  </si>
  <si>
    <t>Protea Hotels</t>
  </si>
  <si>
    <t xml:space="preserve">Renaissance </t>
  </si>
  <si>
    <t xml:space="preserve">Marriott Hotels </t>
  </si>
  <si>
    <t>AC By Marriott</t>
  </si>
  <si>
    <t>-</t>
  </si>
  <si>
    <t>Marriott Hotels</t>
  </si>
  <si>
    <t>Quarterly Activity</t>
  </si>
  <si>
    <t>CHECK</t>
  </si>
  <si>
    <t>Aloft Hotels</t>
  </si>
  <si>
    <t>Autograph</t>
  </si>
  <si>
    <t>Luxury Collection</t>
  </si>
  <si>
    <t>Westin</t>
  </si>
  <si>
    <t>W Hotels</t>
  </si>
  <si>
    <t>Four Points</t>
  </si>
  <si>
    <t>Sheraton</t>
  </si>
  <si>
    <t>Ritz Carlton</t>
  </si>
  <si>
    <t>AC by Marriott</t>
  </si>
  <si>
    <t>EDITION</t>
  </si>
  <si>
    <t>Delta Hotels</t>
  </si>
  <si>
    <t>Variance</t>
  </si>
  <si>
    <t xml:space="preserve">Deflags per IRR </t>
  </si>
  <si>
    <t>Tribute Portfolio</t>
  </si>
  <si>
    <t>Protea</t>
  </si>
  <si>
    <t>Le Meridien</t>
  </si>
  <si>
    <t>Fairfield By Marriott</t>
  </si>
  <si>
    <t>Brand</t>
  </si>
  <si>
    <t xml:space="preserve">4th Quarter </t>
  </si>
  <si>
    <t xml:space="preserve">3rd Quarter </t>
  </si>
  <si>
    <t xml:space="preserve">2nd Quarter </t>
  </si>
  <si>
    <t>St. Regis</t>
  </si>
  <si>
    <t>Fairfield by Marriott</t>
  </si>
  <si>
    <t>Element</t>
  </si>
  <si>
    <t>Springhill Suites</t>
  </si>
  <si>
    <t>JW Hotels</t>
  </si>
  <si>
    <t>The Luxury Collection</t>
  </si>
  <si>
    <t>Autogragh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</si>
</sst>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vertAlign val="superscript"/>
      <sz val="14"/>
      <name val="Arial"/>
      <family val="2"/>
    </font>
    <font>
      <b/>
      <sz val="14"/>
      <name val="Arial"/>
      <family val="2"/>
    </font>
    <font>
      <sz val="14"/>
      <color indexed="9"/>
      <name val="Arial"/>
      <family val="2"/>
    </font>
    <font>
      <sz val="6"/>
      <name val="Times New Roman"/>
      <family val="1"/>
    </font>
    <font>
      <sz val="11"/>
      <color indexed="9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1"/>
      <color theme="0"/>
      <name val="Times New Roman"/>
      <family val="1"/>
    </font>
    <font>
      <sz val="14"/>
      <color theme="1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1"/>
      <name val="Times New Roman"/>
      <family val="1"/>
    </font>
    <font>
      <sz val="11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37" fontId="2" fillId="0" borderId="0" xfId="0" applyNumberFormat="1" applyFont="1"/>
    <xf numFmtId="0" fontId="4" fillId="0" borderId="0" xfId="0" applyFont="1" applyAlignment="1">
      <alignment horizontal="left" indent="2"/>
    </xf>
    <xf numFmtId="37" fontId="1" fillId="0" borderId="0" xfId="0" applyNumberFormat="1" applyFont="1"/>
    <xf numFmtId="41" fontId="2" fillId="0" borderId="1" xfId="0" applyNumberFormat="1" applyFont="1" applyBorder="1"/>
    <xf numFmtId="41" fontId="2" fillId="0" borderId="0" xfId="0" applyNumberFormat="1" applyFont="1"/>
    <xf numFmtId="41" fontId="5" fillId="0" borderId="0" xfId="0" applyNumberFormat="1" applyFont="1"/>
    <xf numFmtId="164" fontId="1" fillId="0" borderId="0" xfId="1" applyNumberFormat="1" applyFont="1" applyFill="1" applyBorder="1" applyAlignment="1">
      <alignment horizontal="justify"/>
    </xf>
    <xf numFmtId="41" fontId="2" fillId="0" borderId="0" xfId="1" applyNumberFormat="1" applyFont="1" applyFill="1" applyAlignment="1">
      <alignment horizontal="justify"/>
    </xf>
    <xf numFmtId="43" fontId="2" fillId="0" borderId="0" xfId="1" applyFont="1" applyFill="1" applyAlignment="1">
      <alignment horizontal="justify"/>
    </xf>
    <xf numFmtId="41" fontId="2" fillId="0" borderId="0" xfId="1" applyNumberFormat="1" applyFont="1" applyFill="1" applyBorder="1" applyAlignment="1">
      <alignment horizontal="justify"/>
    </xf>
    <xf numFmtId="37" fontId="6" fillId="0" borderId="0" xfId="0" applyNumberFormat="1" applyFont="1"/>
    <xf numFmtId="41" fontId="3" fillId="0" borderId="0" xfId="0" applyNumberFormat="1" applyFont="1"/>
    <xf numFmtId="164" fontId="6" fillId="0" borderId="0" xfId="0" applyNumberFormat="1" applyFont="1"/>
    <xf numFmtId="41" fontId="3" fillId="0" borderId="0" xfId="0" quotePrefix="1" applyNumberFormat="1" applyFont="1"/>
    <xf numFmtId="0" fontId="6" fillId="0" borderId="0" xfId="0" applyFont="1"/>
    <xf numFmtId="37" fontId="7" fillId="0" borderId="0" xfId="0" applyNumberFormat="1" applyFont="1"/>
    <xf numFmtId="0" fontId="1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4" fillId="0" borderId="0" xfId="0" applyFont="1" applyAlignment="1">
      <alignment horizontal="centerContinuous"/>
    </xf>
    <xf numFmtId="164" fontId="2" fillId="0" borderId="0" xfId="0" applyNumberFormat="1" applyFont="1"/>
    <xf numFmtId="0" fontId="4" fillId="0" borderId="0" xfId="0" applyFont="1" applyAlignment="1">
      <alignment horizontal="left"/>
    </xf>
    <xf numFmtId="37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Continuous"/>
    </xf>
    <xf numFmtId="37" fontId="2" fillId="0" borderId="1" xfId="0" applyNumberFormat="1" applyFont="1" applyBorder="1"/>
    <xf numFmtId="164" fontId="2" fillId="0" borderId="2" xfId="1" applyNumberFormat="1" applyFont="1" applyFill="1" applyBorder="1" applyAlignment="1">
      <alignment horizontal="justify"/>
    </xf>
    <xf numFmtId="164" fontId="2" fillId="0" borderId="2" xfId="1" applyNumberFormat="1" applyFont="1" applyFill="1" applyBorder="1"/>
    <xf numFmtId="164" fontId="2" fillId="0" borderId="0" xfId="1" applyNumberFormat="1" applyFont="1" applyFill="1" applyBorder="1"/>
    <xf numFmtId="164" fontId="2" fillId="0" borderId="0" xfId="1" applyNumberFormat="1" applyFont="1" applyFill="1"/>
    <xf numFmtId="164" fontId="2" fillId="0" borderId="0" xfId="1" applyNumberFormat="1" applyFont="1" applyFill="1" applyBorder="1" applyAlignment="1">
      <alignment horizontal="justify"/>
    </xf>
    <xf numFmtId="164" fontId="2" fillId="0" borderId="0" xfId="1" applyNumberFormat="1" applyFont="1" applyFill="1" applyAlignment="1">
      <alignment horizontal="justify"/>
    </xf>
    <xf numFmtId="43" fontId="2" fillId="0" borderId="0" xfId="1" applyFont="1" applyFill="1"/>
    <xf numFmtId="37" fontId="3" fillId="0" borderId="0" xfId="0" quotePrefix="1" applyNumberFormat="1" applyFont="1"/>
    <xf numFmtId="0" fontId="4" fillId="0" borderId="3" xfId="0" applyFont="1" applyBorder="1" applyAlignment="1">
      <alignment horizontal="center"/>
    </xf>
    <xf numFmtId="37" fontId="4" fillId="0" borderId="0" xfId="0" applyNumberFormat="1" applyFont="1"/>
    <xf numFmtId="37" fontId="9" fillId="0" borderId="0" xfId="0" applyNumberFormat="1" applyFont="1"/>
    <xf numFmtId="0" fontId="8" fillId="0" borderId="2" xfId="0" quotePrefix="1" applyFont="1" applyBorder="1" applyAlignment="1">
      <alignment horizontal="center"/>
    </xf>
    <xf numFmtId="43" fontId="2" fillId="0" borderId="2" xfId="1" applyFont="1" applyFill="1" applyBorder="1"/>
    <xf numFmtId="43" fontId="2" fillId="0" borderId="2" xfId="1" applyFont="1" applyFill="1" applyBorder="1" applyAlignment="1">
      <alignment horizontal="justify"/>
    </xf>
    <xf numFmtId="37" fontId="2" fillId="0" borderId="2" xfId="0" applyNumberFormat="1" applyFont="1" applyBorder="1"/>
    <xf numFmtId="37" fontId="2" fillId="0" borderId="1" xfId="1" applyNumberFormat="1" applyFont="1" applyFill="1" applyBorder="1"/>
    <xf numFmtId="43" fontId="2" fillId="0" borderId="1" xfId="1" applyFont="1" applyFill="1" applyBorder="1"/>
    <xf numFmtId="43" fontId="2" fillId="0" borderId="1" xfId="1" applyFont="1" applyFill="1" applyBorder="1" applyAlignment="1">
      <alignment horizontal="justify"/>
    </xf>
    <xf numFmtId="37" fontId="2" fillId="0" borderId="0" xfId="1" applyNumberFormat="1" applyFont="1" applyFill="1"/>
    <xf numFmtId="0" fontId="4" fillId="0" borderId="0" xfId="0" applyFont="1"/>
    <xf numFmtId="0" fontId="10" fillId="0" borderId="0" xfId="0" applyFont="1"/>
    <xf numFmtId="0" fontId="2" fillId="0" borderId="0" xfId="0" applyFont="1" applyAlignment="1">
      <alignment horizontal="left" indent="2"/>
    </xf>
    <xf numFmtId="41" fontId="2" fillId="0" borderId="0" xfId="1" applyNumberFormat="1" applyFont="1" applyFill="1" applyAlignment="1" applyProtection="1">
      <alignment horizontal="justify"/>
    </xf>
    <xf numFmtId="164" fontId="2" fillId="0" borderId="0" xfId="1" applyNumberFormat="1" applyFont="1" applyFill="1" applyAlignment="1" applyProtection="1">
      <alignment horizontal="justify"/>
    </xf>
    <xf numFmtId="0" fontId="4" fillId="0" borderId="0" xfId="0" applyFont="1" applyAlignment="1">
      <alignment horizontal="center" vertical="top" wrapText="1"/>
    </xf>
    <xf numFmtId="37" fontId="4" fillId="0" borderId="4" xfId="0" applyNumberFormat="1" applyFont="1" applyBorder="1" applyAlignment="1">
      <alignment horizontal="center"/>
    </xf>
    <xf numFmtId="41" fontId="2" fillId="0" borderId="0" xfId="1" applyNumberFormat="1" applyFont="1" applyFill="1" applyBorder="1" applyAlignment="1" applyProtection="1">
      <alignment horizontal="justify"/>
    </xf>
    <xf numFmtId="164" fontId="2" fillId="0" borderId="0" xfId="1" applyNumberFormat="1" applyFont="1" applyFill="1" applyBorder="1" applyAlignment="1" applyProtection="1">
      <alignment horizontal="justify"/>
    </xf>
    <xf numFmtId="43" fontId="2" fillId="0" borderId="0" xfId="1" applyFont="1" applyFill="1" applyAlignment="1" applyProtection="1">
      <alignment horizontal="justify"/>
    </xf>
    <xf numFmtId="0" fontId="2" fillId="0" borderId="0" xfId="0" applyFont="1" applyAlignment="1">
      <alignment horizontal="centerContinuous"/>
    </xf>
    <xf numFmtId="164" fontId="2" fillId="0" borderId="1" xfId="0" applyNumberFormat="1" applyFont="1" applyBorder="1"/>
    <xf numFmtId="41" fontId="2" fillId="0" borderId="1" xfId="1" applyNumberFormat="1" applyFont="1" applyFill="1" applyBorder="1" applyAlignment="1" applyProtection="1">
      <alignment horizontal="justify"/>
    </xf>
    <xf numFmtId="164" fontId="2" fillId="0" borderId="0" xfId="1" applyNumberFormat="1" applyFont="1" applyFill="1" applyProtection="1"/>
    <xf numFmtId="164" fontId="2" fillId="0" borderId="0" xfId="1" applyNumberFormat="1" applyFont="1" applyProtection="1"/>
    <xf numFmtId="164" fontId="2" fillId="0" borderId="1" xfId="1" applyNumberFormat="1" applyFont="1" applyBorder="1" applyProtection="1"/>
    <xf numFmtId="0" fontId="2" fillId="0" borderId="1" xfId="0" applyFont="1" applyBorder="1"/>
    <xf numFmtId="164" fontId="1" fillId="0" borderId="0" xfId="1" applyNumberFormat="1" applyFont="1" applyFill="1" applyBorder="1"/>
    <xf numFmtId="164" fontId="11" fillId="0" borderId="0" xfId="1" applyNumberFormat="1" applyFont="1" applyFill="1" applyBorder="1"/>
    <xf numFmtId="164" fontId="0" fillId="0" borderId="0" xfId="1" applyNumberFormat="1" applyFont="1"/>
    <xf numFmtId="164" fontId="2" fillId="0" borderId="1" xfId="1" applyNumberFormat="1" applyFont="1" applyFill="1" applyBorder="1" applyProtection="1"/>
    <xf numFmtId="164" fontId="2" fillId="0" borderId="0" xfId="1" applyNumberFormat="1" applyFont="1" applyFill="1" applyBorder="1" applyProtection="1"/>
    <xf numFmtId="0" fontId="11" fillId="0" borderId="0" xfId="0" applyFont="1"/>
    <xf numFmtId="164" fontId="12" fillId="0" borderId="0" xfId="1" applyNumberFormat="1" applyFont="1" applyFill="1" applyBorder="1" applyProtection="1"/>
    <xf numFmtId="0" fontId="13" fillId="0" borderId="0" xfId="0" applyFont="1"/>
    <xf numFmtId="0" fontId="14" fillId="0" borderId="0" xfId="0" applyFont="1" applyAlignment="1">
      <alignment horizontal="center"/>
    </xf>
    <xf numFmtId="37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9" fillId="0" borderId="0" xfId="0" applyFont="1"/>
    <xf numFmtId="164" fontId="2" fillId="0" borderId="0" xfId="1" applyNumberFormat="1" applyFont="1" applyBorder="1" applyProtection="1"/>
    <xf numFmtId="164" fontId="2" fillId="0" borderId="5" xfId="1" applyNumberFormat="1" applyFont="1" applyFill="1" applyBorder="1" applyProtection="1"/>
    <xf numFmtId="164" fontId="2" fillId="0" borderId="2" xfId="1" applyNumberFormat="1" applyFont="1" applyFill="1" applyBorder="1" applyProtection="1"/>
    <xf numFmtId="164" fontId="13" fillId="0" borderId="0" xfId="1" applyNumberFormat="1" applyFont="1" applyFill="1" applyBorder="1" applyProtection="1"/>
    <xf numFmtId="164" fontId="2" fillId="0" borderId="0" xfId="1" applyNumberFormat="1" applyFont="1" applyAlignment="1" applyProtection="1">
      <alignment horizontal="center"/>
    </xf>
    <xf numFmtId="164" fontId="2" fillId="0" borderId="0" xfId="1" applyNumberFormat="1" applyFont="1" applyAlignment="1" applyProtection="1">
      <alignment horizontal="right"/>
    </xf>
    <xf numFmtId="0" fontId="8" fillId="0" borderId="0" xfId="0" applyFont="1" applyAlignment="1">
      <alignment horizontal="left"/>
    </xf>
    <xf numFmtId="164" fontId="4" fillId="0" borderId="0" xfId="1" applyNumberFormat="1" applyFont="1"/>
    <xf numFmtId="43" fontId="0" fillId="0" borderId="0" xfId="1" applyFont="1"/>
    <xf numFmtId="164" fontId="16" fillId="0" borderId="0" xfId="0" applyNumberFormat="1" applyFont="1"/>
    <xf numFmtId="0" fontId="16" fillId="0" borderId="0" xfId="0" applyFont="1"/>
    <xf numFmtId="0" fontId="17" fillId="0" borderId="0" xfId="0" applyFon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15%20Report%20Format/IRR/Q1/Q1_15%20IR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06%20Report%20Format/IRR/Q4/Supporting%20Files/Open_Close_Q4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lsheet\2001%20Fiscal%20Year\0009\Closing\StmtOpResultsP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Units Input"/>
      <sheetName val="Rooms Input"/>
      <sheetName val="Lodging Products - Props"/>
      <sheetName val="Lodging Products - Rooms"/>
      <sheetName val="Rolling Activity"/>
      <sheetName val="YTD Conversions &amp; Gross Opening"/>
      <sheetName val="Worldwide by Owner"/>
      <sheetName val="NALO by Owner"/>
      <sheetName val="INTL by Owner"/>
      <sheetName val="Canadian Reconciliation"/>
      <sheetName val="MHR"/>
      <sheetName val="MEA"/>
      <sheetName val="RHR"/>
      <sheetName val="AUTO"/>
      <sheetName val="GAYLORD"/>
      <sheetName val="PROTEA"/>
      <sheetName val="DELTA"/>
      <sheetName val="RITZ-CARLTON"/>
      <sheetName val="BULGARI"/>
      <sheetName val="EDITION"/>
      <sheetName val="CY"/>
      <sheetName val="RI"/>
      <sheetName val="TPS"/>
      <sheetName val="FFIS"/>
      <sheetName val="SHS"/>
      <sheetName val="ACBM"/>
      <sheetName val="MOXY"/>
      <sheetName val="MVW"/>
    </sheetNames>
    <sheetDataSet>
      <sheetData sheetId="0">
        <row r="2">
          <cell r="C2">
            <v>2015</v>
          </cell>
        </row>
        <row r="4">
          <cell r="C4" t="str">
            <v>1st Qtr</v>
          </cell>
        </row>
        <row r="5">
          <cell r="C5" t="str">
            <v>4th Qtr</v>
          </cell>
        </row>
        <row r="6">
          <cell r="C6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F7">
            <v>2</v>
          </cell>
        </row>
      </sheetData>
      <sheetData sheetId="9">
        <row r="7">
          <cell r="F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Q4"/>
      <sheetName val="Tm"/>
      <sheetName val="Brand"/>
    </sheetNames>
    <sheetDataSet>
      <sheetData sheetId="0">
        <row r="4">
          <cell r="A4" t="str">
            <v>Opened</v>
          </cell>
          <cell r="C4" t="str">
            <v>Franchised</v>
          </cell>
        </row>
        <row r="5">
          <cell r="A5" t="str">
            <v>Closed</v>
          </cell>
          <cell r="C5" t="str">
            <v>Managed</v>
          </cell>
        </row>
        <row r="6">
          <cell r="A6" t="str">
            <v>Transfer To</v>
          </cell>
          <cell r="C6" t="str">
            <v>Owned</v>
          </cell>
        </row>
        <row r="7">
          <cell r="A7" t="str">
            <v>Transfer Fr</v>
          </cell>
          <cell r="C7" t="str">
            <v xml:space="preserve">Leased </v>
          </cell>
        </row>
        <row r="8">
          <cell r="A8" t="str">
            <v>Misc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le "/>
      <sheetName val="Results"/>
      <sheetName val="Stats"/>
      <sheetName val="MHRS Q3"/>
      <sheetName val="RITZ Q3"/>
      <sheetName val="REN Q3"/>
      <sheetName val="Int'l MHRS Q3"/>
      <sheetName val="Int'l CY &amp; Ren Q3"/>
      <sheetName val="CY Q3"/>
      <sheetName val="FFI Q3"/>
      <sheetName val="SHS Q3"/>
      <sheetName val="RI Q3"/>
      <sheetName val="TPS Q3"/>
      <sheetName val="CL &amp; Other Q3"/>
      <sheetName val="MVCI Q3"/>
      <sheetName val="SLS Q3"/>
      <sheetName val="MDS Q3"/>
      <sheetName val="Int Exp &amp; Inc"/>
      <sheetName val="CorpExp Q3"/>
      <sheetName val="YTD Results"/>
      <sheetName val="YTD Stats"/>
      <sheetName val="MHRS YTD"/>
      <sheetName val="RITZ YTD"/>
      <sheetName val="REN YTD"/>
      <sheetName val="Int'l MHRS YTD"/>
      <sheetName val="Int'l CY &amp; Ren YTD"/>
      <sheetName val="CY YTD"/>
      <sheetName val="FFI YTD"/>
      <sheetName val="SHS YTD"/>
      <sheetName val="RI YTD"/>
      <sheetName val="TPS YTD"/>
      <sheetName val="CL &amp; Other Q3 YTD"/>
      <sheetName val="MVCI YTD"/>
      <sheetName val="SLS YTD"/>
      <sheetName val="MDS YTD"/>
      <sheetName val="Int Exp YTD"/>
      <sheetName val="CorpExp YTD"/>
      <sheetName val="MHRS Q2"/>
      <sheetName val="Ren Q2"/>
      <sheetName val="CY Q2"/>
      <sheetName val="RI Q2"/>
      <sheetName val="TPS Q2"/>
      <sheetName val="FFI Q2"/>
      <sheetName val="SHS Q2"/>
      <sheetName val="Int'l MHRS Q2"/>
      <sheetName val="Int'l CY &amp; Ren Q2"/>
      <sheetName val="Ritz Q2 "/>
      <sheetName val="MVCI Q2"/>
      <sheetName val="CL &amp; Other Q2"/>
      <sheetName val="MDS Q2"/>
      <sheetName val="SLS Q2"/>
      <sheetName val="Int Exp &amp; Inc "/>
      <sheetName val="CorpExp Q2"/>
      <sheetName val="CL &amp; Other Q2YTD"/>
      <sheetName val="Int Exp &amp; Inc YTD"/>
    </sheetNames>
    <sheetDataSet>
      <sheetData sheetId="0">
        <row r="1">
          <cell r="J1" t="str">
            <v>THIRD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DEC1-9570-431C-A7FB-52D4F48D590F}">
  <sheetPr>
    <tabColor indexed="22"/>
    <pageSetUpPr fitToPage="1"/>
  </sheetPr>
  <dimension ref="A1:AD77"/>
  <sheetViews>
    <sheetView tabSelected="1" zoomScale="60" zoomScaleNormal="60" workbookViewId="0"/>
  </sheetViews>
  <sheetFormatPr defaultColWidth="9.140625" defaultRowHeight="18" x14ac:dyDescent="0.25"/>
  <cols>
    <col min="1" max="1" width="29.42578125" style="1" customWidth="1"/>
    <col min="2" max="2" width="2.42578125" style="1" customWidth="1"/>
    <col min="3" max="3" width="8.28515625" style="1" bestFit="1" customWidth="1"/>
    <col min="4" max="4" width="2.5703125" style="1" customWidth="1"/>
    <col min="5" max="5" width="11.7109375" style="1" bestFit="1" customWidth="1"/>
    <col min="6" max="6" width="5.140625" style="1" customWidth="1"/>
    <col min="7" max="7" width="8.28515625" style="1" bestFit="1" customWidth="1"/>
    <col min="8" max="8" width="2.7109375" style="1" customWidth="1"/>
    <col min="9" max="9" width="10.85546875" style="1" bestFit="1" customWidth="1"/>
    <col min="10" max="10" width="5.140625" style="1" customWidth="1"/>
    <col min="11" max="11" width="8.28515625" style="1" bestFit="1" customWidth="1"/>
    <col min="12" max="12" width="2.5703125" style="1" customWidth="1"/>
    <col min="13" max="13" width="10.85546875" style="1" bestFit="1" customWidth="1"/>
    <col min="14" max="14" width="5" style="1" customWidth="1"/>
    <col min="15" max="15" width="8.28515625" style="1" bestFit="1" customWidth="1"/>
    <col min="16" max="16" width="3.42578125" style="1" customWidth="1"/>
    <col min="17" max="17" width="10.85546875" style="1" bestFit="1" customWidth="1"/>
    <col min="18" max="18" width="4.7109375" style="1" customWidth="1"/>
    <col min="19" max="19" width="8.28515625" style="1" bestFit="1" customWidth="1"/>
    <col min="20" max="20" width="2.42578125" style="1" customWidth="1"/>
    <col min="21" max="21" width="10.85546875" style="1" bestFit="1" customWidth="1"/>
    <col min="22" max="22" width="5.140625" style="1" customWidth="1"/>
    <col min="23" max="23" width="8.28515625" style="1" bestFit="1" customWidth="1"/>
    <col min="24" max="24" width="2.42578125" style="1" customWidth="1"/>
    <col min="25" max="25" width="10.85546875" style="1" bestFit="1" customWidth="1"/>
    <col min="26" max="26" width="4" style="1" customWidth="1"/>
    <col min="27" max="27" width="9.140625" style="1" customWidth="1"/>
    <col min="28" max="28" width="2.140625" style="1" customWidth="1"/>
    <col min="29" max="29" width="9.140625" style="1" customWidth="1"/>
    <col min="30" max="30" width="2.7109375" style="1" customWidth="1"/>
    <col min="31" max="16384" width="9.140625" style="1"/>
  </cols>
  <sheetData>
    <row r="1" spans="1:26" ht="26.25" x14ac:dyDescent="0.4">
      <c r="A1" s="55" t="s">
        <v>27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4" spans="1:26" s="32" customFormat="1" ht="20.25" x14ac:dyDescent="0.3">
      <c r="C4" s="30">
        <v>1980</v>
      </c>
      <c r="D4" s="30"/>
      <c r="E4" s="30"/>
      <c r="G4" s="30">
        <v>1981</v>
      </c>
      <c r="H4" s="30"/>
      <c r="I4" s="30"/>
      <c r="K4" s="30">
        <v>1982</v>
      </c>
      <c r="L4" s="30"/>
      <c r="M4" s="30"/>
      <c r="O4" s="30">
        <v>1983</v>
      </c>
      <c r="P4" s="30"/>
      <c r="Q4" s="30"/>
      <c r="S4" s="30">
        <v>1984</v>
      </c>
      <c r="T4" s="30"/>
      <c r="U4" s="30"/>
      <c r="W4" s="30">
        <v>1985</v>
      </c>
      <c r="X4" s="30"/>
      <c r="Y4" s="30"/>
    </row>
    <row r="5" spans="1:26" s="24" customFormat="1" x14ac:dyDescent="0.25">
      <c r="C5" s="43" t="s">
        <v>14</v>
      </c>
      <c r="E5" s="43" t="s">
        <v>13</v>
      </c>
      <c r="G5" s="43" t="s">
        <v>14</v>
      </c>
      <c r="I5" s="43" t="s">
        <v>13</v>
      </c>
      <c r="K5" s="43" t="s">
        <v>14</v>
      </c>
      <c r="M5" s="43" t="s">
        <v>13</v>
      </c>
      <c r="O5" s="43" t="s">
        <v>14</v>
      </c>
      <c r="Q5" s="43" t="s">
        <v>13</v>
      </c>
      <c r="S5" s="43" t="s">
        <v>14</v>
      </c>
      <c r="U5" s="43" t="s">
        <v>13</v>
      </c>
      <c r="W5" s="43" t="s">
        <v>14</v>
      </c>
      <c r="Y5" s="43" t="s">
        <v>13</v>
      </c>
    </row>
    <row r="6" spans="1:26" ht="18" customHeight="1" x14ac:dyDescent="0.25"/>
    <row r="7" spans="1:26" ht="18" customHeight="1" x14ac:dyDescent="0.25">
      <c r="A7" s="1" t="s">
        <v>12</v>
      </c>
      <c r="C7" s="14">
        <v>0</v>
      </c>
      <c r="D7" s="6"/>
      <c r="E7" s="41">
        <v>0</v>
      </c>
      <c r="F7" s="6"/>
      <c r="G7" s="14">
        <v>0</v>
      </c>
      <c r="H7" s="6"/>
      <c r="I7" s="41">
        <v>0</v>
      </c>
      <c r="J7" s="6"/>
      <c r="K7" s="14">
        <v>0</v>
      </c>
      <c r="L7" s="6"/>
      <c r="M7" s="41">
        <v>0</v>
      </c>
      <c r="N7" s="6"/>
      <c r="O7" s="6">
        <v>2</v>
      </c>
      <c r="P7" s="6"/>
      <c r="Q7" s="53">
        <v>599</v>
      </c>
      <c r="R7" s="6"/>
      <c r="S7" s="6">
        <v>2</v>
      </c>
      <c r="T7" s="6"/>
      <c r="U7" s="53">
        <v>746</v>
      </c>
      <c r="W7" s="6">
        <v>2</v>
      </c>
      <c r="X7" s="6"/>
      <c r="Y7" s="6">
        <v>1249</v>
      </c>
      <c r="Z7" s="6"/>
    </row>
    <row r="8" spans="1:26" ht="18" customHeight="1" thickBot="1" x14ac:dyDescent="0.3">
      <c r="A8" s="7" t="s">
        <v>3</v>
      </c>
      <c r="C8" s="52">
        <v>0</v>
      </c>
      <c r="D8" s="6"/>
      <c r="E8" s="51">
        <v>0</v>
      </c>
      <c r="F8" s="6"/>
      <c r="G8" s="52">
        <v>0</v>
      </c>
      <c r="H8" s="6"/>
      <c r="I8" s="51">
        <v>0</v>
      </c>
      <c r="J8" s="6"/>
      <c r="K8" s="52">
        <v>0</v>
      </c>
      <c r="L8" s="6"/>
      <c r="M8" s="51">
        <v>0</v>
      </c>
      <c r="N8" s="6"/>
      <c r="O8" s="34">
        <v>2</v>
      </c>
      <c r="P8" s="6"/>
      <c r="Q8" s="50">
        <v>599</v>
      </c>
      <c r="R8" s="6"/>
      <c r="S8" s="34">
        <v>2</v>
      </c>
      <c r="T8" s="6"/>
      <c r="U8" s="50">
        <v>746</v>
      </c>
      <c r="W8" s="34">
        <v>2</v>
      </c>
      <c r="X8" s="6"/>
      <c r="Y8" s="34">
        <v>1249</v>
      </c>
      <c r="Z8" s="6"/>
    </row>
    <row r="9" spans="1:26" ht="18" customHeight="1" thickTop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6" s="32" customFormat="1" ht="18" customHeight="1" x14ac:dyDescent="0.3">
      <c r="C10" s="30">
        <v>1986</v>
      </c>
      <c r="D10" s="30"/>
      <c r="E10" s="30"/>
      <c r="G10" s="33">
        <v>1987</v>
      </c>
      <c r="H10" s="33"/>
      <c r="I10" s="33"/>
      <c r="K10" s="30">
        <v>1988</v>
      </c>
      <c r="L10" s="30"/>
      <c r="M10" s="30"/>
      <c r="O10" s="30">
        <v>1989</v>
      </c>
      <c r="P10" s="30"/>
      <c r="Q10" s="30"/>
      <c r="S10" s="30">
        <v>1990</v>
      </c>
      <c r="T10" s="30"/>
      <c r="U10" s="30"/>
      <c r="W10" s="30">
        <v>1991</v>
      </c>
      <c r="X10" s="30"/>
      <c r="Y10" s="30"/>
    </row>
    <row r="11" spans="1:26" s="24" customFormat="1" ht="18" customHeight="1" x14ac:dyDescent="0.25">
      <c r="C11" s="43" t="s">
        <v>14</v>
      </c>
      <c r="E11" s="43" t="s">
        <v>13</v>
      </c>
      <c r="G11" s="43" t="s">
        <v>14</v>
      </c>
      <c r="I11" s="43" t="s">
        <v>13</v>
      </c>
      <c r="K11" s="43" t="s">
        <v>14</v>
      </c>
      <c r="M11" s="43" t="s">
        <v>13</v>
      </c>
      <c r="O11" s="43" t="s">
        <v>14</v>
      </c>
      <c r="Q11" s="43" t="s">
        <v>13</v>
      </c>
      <c r="S11" s="43" t="s">
        <v>14</v>
      </c>
      <c r="U11" s="43" t="s">
        <v>13</v>
      </c>
      <c r="W11" s="43" t="s">
        <v>14</v>
      </c>
      <c r="Y11" s="43" t="s">
        <v>13</v>
      </c>
    </row>
    <row r="12" spans="1:26" ht="18" customHeight="1" x14ac:dyDescent="0.25"/>
    <row r="13" spans="1:26" ht="18" customHeight="1" x14ac:dyDescent="0.25">
      <c r="A13" s="1" t="s">
        <v>12</v>
      </c>
      <c r="C13" s="6">
        <v>2</v>
      </c>
      <c r="D13" s="6"/>
      <c r="E13" s="6">
        <v>574</v>
      </c>
      <c r="F13" s="6"/>
      <c r="G13" s="6">
        <v>1</v>
      </c>
      <c r="H13" s="6"/>
      <c r="I13" s="6">
        <v>228</v>
      </c>
      <c r="J13" s="6"/>
      <c r="K13" s="6">
        <v>3</v>
      </c>
      <c r="L13" s="6"/>
      <c r="M13" s="6">
        <v>1005</v>
      </c>
      <c r="O13" s="6">
        <v>4</v>
      </c>
      <c r="P13" s="6"/>
      <c r="Q13" s="6">
        <v>1475</v>
      </c>
      <c r="R13" s="6"/>
      <c r="S13" s="6">
        <v>3</v>
      </c>
      <c r="T13" s="6"/>
      <c r="U13" s="6">
        <v>754</v>
      </c>
      <c r="V13" s="6"/>
      <c r="W13" s="6">
        <v>1</v>
      </c>
      <c r="X13" s="6"/>
      <c r="Y13" s="6">
        <v>296</v>
      </c>
    </row>
    <row r="14" spans="1:26" ht="18" customHeight="1" x14ac:dyDescent="0.25">
      <c r="C14" s="14"/>
      <c r="D14" s="6"/>
      <c r="E14" s="6"/>
      <c r="F14" s="6"/>
      <c r="G14" s="6"/>
      <c r="H14" s="6"/>
      <c r="I14" s="6"/>
      <c r="J14" s="6"/>
      <c r="K14" s="6"/>
      <c r="L14" s="6"/>
      <c r="M14" s="6"/>
      <c r="O14" s="14"/>
      <c r="P14" s="41"/>
      <c r="Q14" s="41"/>
      <c r="R14" s="6"/>
      <c r="S14" s="6"/>
      <c r="T14" s="6"/>
      <c r="U14" s="6"/>
      <c r="V14" s="6"/>
      <c r="W14" s="6"/>
      <c r="X14" s="6"/>
      <c r="Y14" s="6"/>
    </row>
    <row r="15" spans="1:26" ht="18" customHeight="1" x14ac:dyDescent="0.25">
      <c r="A15" s="1" t="s">
        <v>6</v>
      </c>
      <c r="C15" s="14">
        <v>0</v>
      </c>
      <c r="D15" s="6"/>
      <c r="E15" s="41">
        <v>0</v>
      </c>
      <c r="F15" s="6"/>
      <c r="G15" s="14">
        <v>0</v>
      </c>
      <c r="H15" s="41"/>
      <c r="I15" s="41">
        <v>0</v>
      </c>
      <c r="J15" s="6"/>
      <c r="K15" s="14">
        <v>0</v>
      </c>
      <c r="L15" s="6"/>
      <c r="M15" s="41">
        <v>0</v>
      </c>
      <c r="O15" s="14">
        <v>0</v>
      </c>
      <c r="P15" s="41"/>
      <c r="Q15" s="41">
        <v>0</v>
      </c>
      <c r="R15" s="6"/>
      <c r="S15" s="14">
        <v>0</v>
      </c>
      <c r="T15" s="6"/>
      <c r="U15" s="41">
        <v>0</v>
      </c>
      <c r="V15" s="6"/>
      <c r="W15" s="6">
        <v>3</v>
      </c>
      <c r="X15" s="6"/>
      <c r="Y15" s="6">
        <v>343</v>
      </c>
    </row>
    <row r="16" spans="1:26" ht="18" customHeight="1" thickBot="1" x14ac:dyDescent="0.3">
      <c r="A16" s="7" t="s">
        <v>3</v>
      </c>
      <c r="C16" s="34">
        <v>2</v>
      </c>
      <c r="D16" s="6"/>
      <c r="E16" s="34">
        <v>574</v>
      </c>
      <c r="F16" s="6"/>
      <c r="G16" s="34">
        <v>1</v>
      </c>
      <c r="H16" s="6"/>
      <c r="I16" s="34">
        <v>228</v>
      </c>
      <c r="J16" s="6"/>
      <c r="K16" s="34">
        <v>3</v>
      </c>
      <c r="L16" s="6"/>
      <c r="M16" s="34">
        <v>1005</v>
      </c>
      <c r="O16" s="34">
        <v>4</v>
      </c>
      <c r="P16" s="6"/>
      <c r="Q16" s="34">
        <v>1475</v>
      </c>
      <c r="R16" s="6"/>
      <c r="S16" s="34">
        <v>3</v>
      </c>
      <c r="T16" s="6"/>
      <c r="U16" s="34">
        <v>754</v>
      </c>
      <c r="V16" s="6"/>
      <c r="W16" s="34">
        <v>4</v>
      </c>
      <c r="X16" s="6"/>
      <c r="Y16" s="34">
        <v>639</v>
      </c>
    </row>
    <row r="17" spans="1:30" ht="18" customHeight="1" thickTop="1" x14ac:dyDescent="0.25">
      <c r="A17" s="7"/>
    </row>
    <row r="18" spans="1:30" s="32" customFormat="1" ht="18" customHeight="1" x14ac:dyDescent="0.3">
      <c r="C18" s="30">
        <v>1992</v>
      </c>
      <c r="D18" s="30"/>
      <c r="E18" s="30"/>
      <c r="G18" s="30">
        <v>1993</v>
      </c>
      <c r="H18" s="30"/>
      <c r="I18" s="30"/>
      <c r="K18" s="30">
        <v>1994</v>
      </c>
      <c r="L18" s="30"/>
      <c r="M18" s="30"/>
      <c r="O18" s="30">
        <v>1995</v>
      </c>
      <c r="P18" s="30"/>
      <c r="Q18" s="30"/>
      <c r="S18" s="30">
        <v>1996</v>
      </c>
      <c r="T18" s="30"/>
      <c r="U18" s="30"/>
      <c r="W18" s="30">
        <v>1997</v>
      </c>
      <c r="X18" s="30"/>
      <c r="Y18" s="30"/>
    </row>
    <row r="19" spans="1:30" s="24" customFormat="1" ht="18" customHeight="1" x14ac:dyDescent="0.25">
      <c r="C19" s="43" t="s">
        <v>14</v>
      </c>
      <c r="E19" s="43" t="s">
        <v>13</v>
      </c>
      <c r="G19" s="43" t="s">
        <v>14</v>
      </c>
      <c r="I19" s="43" t="s">
        <v>13</v>
      </c>
      <c r="K19" s="43" t="s">
        <v>14</v>
      </c>
      <c r="M19" s="43" t="s">
        <v>13</v>
      </c>
      <c r="O19" s="43" t="s">
        <v>14</v>
      </c>
      <c r="Q19" s="43" t="s">
        <v>13</v>
      </c>
      <c r="S19" s="43" t="s">
        <v>14</v>
      </c>
      <c r="U19" s="43" t="s">
        <v>13</v>
      </c>
      <c r="W19" s="43" t="s">
        <v>14</v>
      </c>
      <c r="Y19" s="43" t="s">
        <v>13</v>
      </c>
    </row>
    <row r="20" spans="1:30" ht="18" customHeight="1" x14ac:dyDescent="0.25"/>
    <row r="21" spans="1:30" ht="18" customHeight="1" x14ac:dyDescent="0.25">
      <c r="A21" s="1" t="s">
        <v>26</v>
      </c>
      <c r="C21" s="6">
        <v>4</v>
      </c>
      <c r="D21" s="6"/>
      <c r="E21" s="6">
        <v>1297</v>
      </c>
      <c r="F21" s="6"/>
      <c r="G21" s="6">
        <v>1</v>
      </c>
      <c r="H21" s="6"/>
      <c r="I21" s="6">
        <v>301</v>
      </c>
      <c r="J21" s="6"/>
      <c r="K21" s="6">
        <v>7</v>
      </c>
      <c r="L21" s="6"/>
      <c r="M21" s="6">
        <v>2534</v>
      </c>
      <c r="O21" s="6">
        <v>5</v>
      </c>
      <c r="P21" s="6"/>
      <c r="Q21" s="6">
        <v>1599</v>
      </c>
      <c r="R21" s="6"/>
      <c r="S21" s="6">
        <v>6</v>
      </c>
      <c r="T21" s="6"/>
      <c r="U21" s="6">
        <v>1430</v>
      </c>
      <c r="V21" s="6"/>
      <c r="W21" s="6">
        <v>5</v>
      </c>
      <c r="X21" s="6"/>
      <c r="Y21" s="6">
        <v>1191</v>
      </c>
    </row>
    <row r="22" spans="1:30" ht="18" customHeight="1" x14ac:dyDescent="0.25">
      <c r="J22" s="6"/>
      <c r="K22" s="6"/>
      <c r="L22" s="6"/>
      <c r="M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30" ht="18" customHeight="1" x14ac:dyDescent="0.25">
      <c r="A23" s="1" t="s">
        <v>11</v>
      </c>
      <c r="C23" s="14">
        <v>0</v>
      </c>
      <c r="E23" s="14">
        <v>0</v>
      </c>
      <c r="G23" s="14">
        <v>0</v>
      </c>
      <c r="I23" s="14">
        <v>0</v>
      </c>
      <c r="J23" s="6"/>
      <c r="K23" s="14">
        <v>0</v>
      </c>
      <c r="L23" s="6"/>
      <c r="M23" s="14">
        <v>0</v>
      </c>
      <c r="O23" s="14">
        <v>0</v>
      </c>
      <c r="P23" s="6"/>
      <c r="Q23" s="41">
        <v>0</v>
      </c>
      <c r="R23" s="6"/>
      <c r="S23" s="14">
        <v>0</v>
      </c>
      <c r="T23" s="6"/>
      <c r="U23" s="41">
        <v>0</v>
      </c>
      <c r="V23" s="6"/>
      <c r="W23" s="6">
        <v>2</v>
      </c>
      <c r="X23" s="6"/>
      <c r="Y23" s="6">
        <v>764</v>
      </c>
    </row>
    <row r="24" spans="1:30" ht="18" customHeight="1" x14ac:dyDescent="0.25">
      <c r="J24" s="6"/>
      <c r="K24" s="6"/>
      <c r="L24" s="6"/>
      <c r="M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30" ht="18" customHeight="1" x14ac:dyDescent="0.25">
      <c r="A25" s="1" t="s">
        <v>25</v>
      </c>
      <c r="C25" s="14">
        <v>0</v>
      </c>
      <c r="E25" s="14">
        <v>0</v>
      </c>
      <c r="G25" s="14">
        <v>0</v>
      </c>
      <c r="I25" s="14">
        <v>0</v>
      </c>
      <c r="J25" s="6"/>
      <c r="K25" s="14">
        <v>0</v>
      </c>
      <c r="L25" s="6"/>
      <c r="M25" s="14">
        <v>0</v>
      </c>
      <c r="O25" s="14">
        <v>0</v>
      </c>
      <c r="P25" s="6"/>
      <c r="Q25" s="41">
        <v>0</v>
      </c>
      <c r="R25" s="6"/>
      <c r="S25" s="14">
        <v>0</v>
      </c>
      <c r="T25" s="6"/>
      <c r="U25" s="41">
        <v>0</v>
      </c>
      <c r="V25" s="6"/>
      <c r="W25" s="6">
        <v>1</v>
      </c>
      <c r="X25" s="6"/>
      <c r="Y25" s="6">
        <v>164</v>
      </c>
    </row>
    <row r="26" spans="1:30" ht="18" customHeight="1" x14ac:dyDescent="0.25">
      <c r="J26" s="6"/>
      <c r="K26" s="6"/>
      <c r="L26" s="6"/>
      <c r="M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30" ht="18" customHeight="1" x14ac:dyDescent="0.25">
      <c r="A27" s="1" t="s">
        <v>21</v>
      </c>
      <c r="C27" s="14">
        <v>0</v>
      </c>
      <c r="E27" s="14">
        <v>0</v>
      </c>
      <c r="G27" s="14">
        <v>0</v>
      </c>
      <c r="I27" s="14">
        <v>0</v>
      </c>
      <c r="J27" s="6"/>
      <c r="K27" s="14">
        <v>0</v>
      </c>
      <c r="L27" s="6"/>
      <c r="M27" s="14">
        <v>0</v>
      </c>
      <c r="O27" s="14">
        <v>0</v>
      </c>
      <c r="P27" s="6"/>
      <c r="Q27" s="41">
        <v>0</v>
      </c>
      <c r="R27" s="6"/>
      <c r="S27" s="6">
        <v>1</v>
      </c>
      <c r="T27" s="6"/>
      <c r="U27" s="6">
        <v>541</v>
      </c>
      <c r="V27" s="6"/>
      <c r="W27" s="6">
        <v>4</v>
      </c>
      <c r="X27" s="6"/>
      <c r="Y27" s="6">
        <v>916</v>
      </c>
    </row>
    <row r="28" spans="1:30" ht="18" customHeight="1" x14ac:dyDescent="0.25">
      <c r="C28" s="6"/>
      <c r="D28" s="6"/>
      <c r="E28" s="6"/>
      <c r="F28" s="6"/>
      <c r="G28" s="6"/>
      <c r="H28" s="6"/>
      <c r="I28" s="6"/>
      <c r="J28" s="6"/>
      <c r="K28" s="14"/>
      <c r="L28" s="6"/>
      <c r="M28" s="41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30" ht="18" customHeight="1" x14ac:dyDescent="0.25">
      <c r="A29" s="1" t="s">
        <v>6</v>
      </c>
      <c r="C29" s="6">
        <v>1</v>
      </c>
      <c r="D29" s="6"/>
      <c r="E29" s="6">
        <v>80</v>
      </c>
      <c r="F29" s="6"/>
      <c r="G29" s="6">
        <v>1</v>
      </c>
      <c r="H29" s="6"/>
      <c r="I29" s="6">
        <v>152</v>
      </c>
      <c r="J29" s="6"/>
      <c r="K29" s="14">
        <v>0</v>
      </c>
      <c r="L29" s="6"/>
      <c r="M29" s="41">
        <v>0</v>
      </c>
      <c r="O29" s="6">
        <v>1</v>
      </c>
      <c r="P29" s="6"/>
      <c r="Q29" s="6">
        <v>151</v>
      </c>
      <c r="R29" s="6"/>
      <c r="S29" s="6">
        <v>1</v>
      </c>
      <c r="T29" s="6"/>
      <c r="U29" s="6">
        <v>78</v>
      </c>
      <c r="V29" s="6"/>
      <c r="W29" s="6">
        <v>1</v>
      </c>
      <c r="X29" s="6"/>
      <c r="Y29" s="6">
        <v>64</v>
      </c>
    </row>
    <row r="30" spans="1:30" ht="18" customHeight="1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30" ht="18" customHeight="1" x14ac:dyDescent="0.25">
      <c r="A31" s="1" t="s">
        <v>5</v>
      </c>
      <c r="C31" s="48">
        <v>0</v>
      </c>
      <c r="D31" s="6"/>
      <c r="E31" s="47">
        <v>0</v>
      </c>
      <c r="F31" s="6"/>
      <c r="G31" s="48">
        <v>0</v>
      </c>
      <c r="H31" s="6"/>
      <c r="I31" s="47">
        <v>0</v>
      </c>
      <c r="J31" s="6"/>
      <c r="K31" s="49">
        <v>1</v>
      </c>
      <c r="L31" s="6"/>
      <c r="M31" s="49">
        <v>130</v>
      </c>
      <c r="O31" s="48">
        <v>0</v>
      </c>
      <c r="P31" s="6"/>
      <c r="Q31" s="47">
        <v>0</v>
      </c>
      <c r="R31" s="6"/>
      <c r="S31" s="48">
        <v>0</v>
      </c>
      <c r="T31" s="6"/>
      <c r="U31" s="47">
        <v>0</v>
      </c>
      <c r="V31" s="6"/>
      <c r="W31" s="48">
        <v>0</v>
      </c>
      <c r="X31" s="6"/>
      <c r="Y31" s="47">
        <v>0</v>
      </c>
    </row>
    <row r="32" spans="1:30" ht="18" customHeight="1" thickBot="1" x14ac:dyDescent="0.3">
      <c r="A32" s="7" t="s">
        <v>3</v>
      </c>
      <c r="C32" s="34">
        <v>5</v>
      </c>
      <c r="D32" s="6"/>
      <c r="E32" s="34">
        <v>1377</v>
      </c>
      <c r="F32" s="6"/>
      <c r="G32" s="34">
        <v>2</v>
      </c>
      <c r="H32" s="6"/>
      <c r="I32" s="34">
        <v>453</v>
      </c>
      <c r="J32" s="6"/>
      <c r="K32" s="34">
        <v>8</v>
      </c>
      <c r="L32" s="6"/>
      <c r="M32" s="34">
        <v>2664</v>
      </c>
      <c r="O32" s="34">
        <v>6</v>
      </c>
      <c r="P32" s="6"/>
      <c r="Q32" s="34">
        <v>1750</v>
      </c>
      <c r="R32" s="6"/>
      <c r="S32" s="34">
        <v>8</v>
      </c>
      <c r="T32" s="6"/>
      <c r="U32" s="34">
        <v>2049</v>
      </c>
      <c r="V32" s="6"/>
      <c r="W32" s="34">
        <v>13</v>
      </c>
      <c r="X32" s="6"/>
      <c r="Y32" s="34">
        <v>3099</v>
      </c>
      <c r="AD32" s="6"/>
    </row>
    <row r="33" spans="1:25" ht="18" customHeight="1" thickTop="1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5" s="32" customFormat="1" ht="18" customHeight="1" x14ac:dyDescent="0.3">
      <c r="C34" s="30">
        <v>1998</v>
      </c>
      <c r="D34" s="30"/>
      <c r="E34" s="30"/>
      <c r="G34" s="46" t="s">
        <v>24</v>
      </c>
      <c r="H34" s="30"/>
      <c r="I34" s="30"/>
      <c r="K34" s="30">
        <v>2000</v>
      </c>
      <c r="L34" s="30"/>
      <c r="M34" s="30"/>
      <c r="N34" s="45"/>
      <c r="O34" s="33">
        <v>2001</v>
      </c>
      <c r="P34" s="33"/>
      <c r="Q34" s="33"/>
      <c r="S34" s="33">
        <v>2002</v>
      </c>
      <c r="T34" s="33"/>
      <c r="U34" s="33"/>
      <c r="V34" s="45"/>
      <c r="W34" s="33">
        <v>2003</v>
      </c>
      <c r="X34" s="33"/>
      <c r="Y34" s="33"/>
    </row>
    <row r="35" spans="1:25" s="24" customFormat="1" ht="18" customHeight="1" x14ac:dyDescent="0.25">
      <c r="C35" s="43" t="s">
        <v>14</v>
      </c>
      <c r="E35" s="43" t="s">
        <v>13</v>
      </c>
      <c r="G35" s="43" t="s">
        <v>14</v>
      </c>
      <c r="I35" s="43" t="s">
        <v>13</v>
      </c>
      <c r="K35" s="43" t="s">
        <v>14</v>
      </c>
      <c r="M35" s="43" t="s">
        <v>13</v>
      </c>
      <c r="N35" s="44"/>
      <c r="O35" s="43" t="s">
        <v>14</v>
      </c>
      <c r="Q35" s="43" t="s">
        <v>13</v>
      </c>
      <c r="S35" s="43" t="s">
        <v>14</v>
      </c>
      <c r="U35" s="43" t="s">
        <v>13</v>
      </c>
      <c r="V35" s="44"/>
      <c r="W35" s="43" t="s">
        <v>14</v>
      </c>
      <c r="Y35" s="43" t="s">
        <v>13</v>
      </c>
    </row>
    <row r="36" spans="1:25" ht="18" customHeight="1" x14ac:dyDescent="0.25">
      <c r="N36" s="6"/>
      <c r="V36" s="6"/>
    </row>
    <row r="37" spans="1:25" ht="18" customHeight="1" x14ac:dyDescent="0.25">
      <c r="A37" s="1" t="s">
        <v>12</v>
      </c>
      <c r="C37" s="6">
        <v>10</v>
      </c>
      <c r="D37" s="6"/>
      <c r="E37" s="6">
        <v>1400</v>
      </c>
      <c r="G37" s="6">
        <v>17</v>
      </c>
      <c r="H37" s="42" t="s">
        <v>23</v>
      </c>
      <c r="I37" s="6">
        <v>4940</v>
      </c>
      <c r="K37" s="6">
        <v>6</v>
      </c>
      <c r="L37" s="42"/>
      <c r="M37" s="6">
        <v>1759</v>
      </c>
      <c r="N37" s="6"/>
      <c r="O37" s="6">
        <v>5</v>
      </c>
      <c r="P37" s="6"/>
      <c r="Q37" s="6">
        <v>2309</v>
      </c>
      <c r="R37" s="6"/>
      <c r="S37" s="40">
        <v>4</v>
      </c>
      <c r="T37" s="6"/>
      <c r="U37" s="40">
        <v>1683</v>
      </c>
      <c r="V37" s="6"/>
      <c r="W37" s="40">
        <v>3</v>
      </c>
      <c r="X37" s="6"/>
      <c r="Y37" s="40">
        <v>471</v>
      </c>
    </row>
    <row r="38" spans="1:25" ht="18" customHeight="1" x14ac:dyDescent="0.25">
      <c r="C38" s="6"/>
      <c r="D38" s="6"/>
      <c r="E38" s="6"/>
      <c r="G38" s="6"/>
      <c r="H38" s="6"/>
      <c r="I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8" customHeight="1" x14ac:dyDescent="0.25">
      <c r="A39" s="1" t="s">
        <v>11</v>
      </c>
      <c r="C39" s="6">
        <v>4</v>
      </c>
      <c r="D39" s="6"/>
      <c r="E39" s="6">
        <v>1200</v>
      </c>
      <c r="G39" s="14">
        <v>0</v>
      </c>
      <c r="H39" s="6"/>
      <c r="I39" s="41">
        <v>0</v>
      </c>
      <c r="K39" s="6">
        <v>1</v>
      </c>
      <c r="L39" s="42"/>
      <c r="M39" s="6">
        <v>723</v>
      </c>
      <c r="N39" s="6"/>
      <c r="O39" s="40">
        <v>2</v>
      </c>
      <c r="P39" s="6"/>
      <c r="Q39" s="38">
        <v>427</v>
      </c>
      <c r="R39" s="6"/>
      <c r="S39" s="40">
        <v>4</v>
      </c>
      <c r="T39" s="6"/>
      <c r="U39" s="40">
        <v>959</v>
      </c>
      <c r="V39" s="6"/>
      <c r="W39" s="40">
        <v>7</v>
      </c>
      <c r="X39" s="6"/>
      <c r="Y39" s="40">
        <v>2163</v>
      </c>
    </row>
    <row r="40" spans="1:25" ht="18" customHeight="1" x14ac:dyDescent="0.25">
      <c r="C40" s="6"/>
      <c r="D40" s="6"/>
      <c r="E40" s="6"/>
      <c r="G40" s="6"/>
      <c r="H40" s="6"/>
      <c r="I40" s="6"/>
      <c r="K40" s="10"/>
      <c r="L40" s="10"/>
      <c r="M40" s="10"/>
      <c r="N40" s="6"/>
      <c r="O40" s="6"/>
      <c r="P40" s="6"/>
      <c r="Q40" s="27"/>
      <c r="R40" s="6"/>
      <c r="S40" s="6"/>
      <c r="T40" s="6"/>
      <c r="U40" s="27"/>
      <c r="V40" s="6"/>
      <c r="W40" s="6"/>
      <c r="X40" s="6"/>
      <c r="Y40" s="27"/>
    </row>
    <row r="41" spans="1:25" ht="18" customHeight="1" x14ac:dyDescent="0.25">
      <c r="A41" s="1" t="s">
        <v>10</v>
      </c>
      <c r="C41" s="14">
        <v>0</v>
      </c>
      <c r="D41" s="6"/>
      <c r="E41" s="41">
        <v>0</v>
      </c>
      <c r="G41" s="6">
        <v>19</v>
      </c>
      <c r="H41" s="42" t="s">
        <v>22</v>
      </c>
      <c r="I41" s="6">
        <v>2200</v>
      </c>
      <c r="K41" s="6">
        <v>1</v>
      </c>
      <c r="L41" s="42"/>
      <c r="M41" s="6">
        <v>207</v>
      </c>
      <c r="N41" s="6"/>
      <c r="O41" s="40">
        <v>4</v>
      </c>
      <c r="P41" s="6"/>
      <c r="Q41" s="38">
        <v>517</v>
      </c>
      <c r="R41" s="6"/>
      <c r="S41" s="40">
        <v>3</v>
      </c>
      <c r="T41" s="6"/>
      <c r="U41" s="40">
        <v>563</v>
      </c>
      <c r="V41" s="6"/>
      <c r="W41" s="40">
        <v>4</v>
      </c>
      <c r="X41" s="6"/>
      <c r="Y41" s="40">
        <v>443</v>
      </c>
    </row>
    <row r="42" spans="1:25" ht="18" customHeight="1" x14ac:dyDescent="0.25">
      <c r="C42" s="6"/>
      <c r="D42" s="6"/>
      <c r="E42" s="6"/>
      <c r="G42" s="6"/>
      <c r="H42" s="6"/>
      <c r="I42" s="6"/>
      <c r="K42" s="6"/>
      <c r="L42" s="6"/>
      <c r="M42" s="6"/>
      <c r="N42" s="6"/>
      <c r="O42" s="6"/>
      <c r="P42" s="6"/>
      <c r="Q42" s="27"/>
      <c r="R42" s="6"/>
      <c r="S42" s="6"/>
      <c r="T42" s="6"/>
      <c r="U42" s="27"/>
      <c r="V42" s="6"/>
      <c r="W42" s="6"/>
      <c r="X42" s="6"/>
      <c r="Y42" s="27"/>
    </row>
    <row r="43" spans="1:25" ht="18" customHeight="1" x14ac:dyDescent="0.25">
      <c r="A43" s="1" t="s">
        <v>21</v>
      </c>
      <c r="C43" s="14">
        <v>0</v>
      </c>
      <c r="D43" s="6"/>
      <c r="E43" s="41">
        <v>0</v>
      </c>
      <c r="G43" s="6">
        <v>1</v>
      </c>
      <c r="H43" s="6"/>
      <c r="I43" s="6">
        <v>290</v>
      </c>
      <c r="K43" s="6">
        <v>3</v>
      </c>
      <c r="L43" s="42"/>
      <c r="M43" s="6">
        <v>612</v>
      </c>
      <c r="N43" s="6"/>
      <c r="O43" s="40">
        <v>1</v>
      </c>
      <c r="P43" s="6"/>
      <c r="Q43" s="38">
        <v>240</v>
      </c>
      <c r="R43" s="6"/>
      <c r="S43" s="40">
        <v>1</v>
      </c>
      <c r="T43" s="6"/>
      <c r="U43" s="40">
        <v>54</v>
      </c>
      <c r="V43" s="6"/>
      <c r="W43" s="40">
        <v>1</v>
      </c>
      <c r="X43" s="6"/>
      <c r="Y43" s="40">
        <v>75</v>
      </c>
    </row>
    <row r="44" spans="1:25" ht="18" customHeight="1" x14ac:dyDescent="0.25">
      <c r="C44" s="6"/>
      <c r="D44" s="6"/>
      <c r="E44" s="6"/>
      <c r="G44" s="6"/>
      <c r="H44" s="6"/>
      <c r="I44" s="6"/>
      <c r="K44" s="6"/>
      <c r="L44" s="6"/>
      <c r="M44" s="6"/>
      <c r="N44" s="6"/>
      <c r="O44" s="6"/>
      <c r="P44" s="6"/>
      <c r="Q44" s="27"/>
      <c r="R44" s="6"/>
      <c r="S44" s="6"/>
      <c r="T44" s="6"/>
      <c r="U44" s="27"/>
      <c r="V44" s="6"/>
      <c r="W44" s="6"/>
      <c r="X44" s="6"/>
      <c r="Y44" s="27"/>
    </row>
    <row r="45" spans="1:25" ht="18" customHeight="1" x14ac:dyDescent="0.25">
      <c r="A45" s="1" t="s">
        <v>7</v>
      </c>
      <c r="C45" s="14">
        <v>0</v>
      </c>
      <c r="D45" s="6"/>
      <c r="E45" s="41">
        <v>0</v>
      </c>
      <c r="G45" s="6">
        <v>2</v>
      </c>
      <c r="H45" s="6"/>
      <c r="I45" s="6">
        <v>324</v>
      </c>
      <c r="K45" s="6">
        <v>1</v>
      </c>
      <c r="L45" s="42"/>
      <c r="M45" s="6">
        <v>198</v>
      </c>
      <c r="N45" s="6"/>
      <c r="O45" s="40">
        <v>1</v>
      </c>
      <c r="P45" s="6"/>
      <c r="Q45" s="38">
        <v>113</v>
      </c>
      <c r="R45" s="6"/>
      <c r="S45" s="40">
        <v>3</v>
      </c>
      <c r="T45" s="6"/>
      <c r="U45" s="40">
        <v>403</v>
      </c>
      <c r="V45" s="6"/>
      <c r="W45" s="40">
        <v>2</v>
      </c>
      <c r="X45" s="6"/>
      <c r="Y45" s="40">
        <v>567</v>
      </c>
    </row>
    <row r="46" spans="1:25" ht="18" customHeight="1" x14ac:dyDescent="0.25">
      <c r="C46" s="6"/>
      <c r="D46" s="6"/>
      <c r="E46" s="6"/>
      <c r="G46" s="6"/>
      <c r="H46" s="6"/>
      <c r="I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8" customHeight="1" x14ac:dyDescent="0.25">
      <c r="A47" s="1" t="s">
        <v>6</v>
      </c>
      <c r="C47" s="6">
        <v>1</v>
      </c>
      <c r="D47" s="6"/>
      <c r="E47" s="6">
        <v>159</v>
      </c>
      <c r="G47" s="6">
        <v>8</v>
      </c>
      <c r="H47" s="6"/>
      <c r="I47" s="6">
        <v>942</v>
      </c>
      <c r="K47" s="6">
        <v>6</v>
      </c>
      <c r="L47" s="42"/>
      <c r="M47" s="6">
        <v>1302</v>
      </c>
      <c r="N47" s="6"/>
      <c r="O47" s="14">
        <v>0</v>
      </c>
      <c r="P47" s="6"/>
      <c r="Q47" s="41">
        <v>0</v>
      </c>
      <c r="R47" s="6"/>
      <c r="S47" s="40">
        <v>2</v>
      </c>
      <c r="T47" s="6"/>
      <c r="U47" s="40">
        <v>241</v>
      </c>
      <c r="V47" s="6"/>
      <c r="W47" s="40">
        <v>1</v>
      </c>
      <c r="X47" s="6"/>
      <c r="Y47" s="40">
        <v>104</v>
      </c>
    </row>
    <row r="48" spans="1:25" ht="18" customHeight="1" x14ac:dyDescent="0.25">
      <c r="C48" s="6"/>
      <c r="D48" s="6"/>
      <c r="E48" s="6"/>
      <c r="G48" s="6"/>
      <c r="H48" s="6"/>
      <c r="I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8" customHeight="1" x14ac:dyDescent="0.25">
      <c r="A49" s="1" t="s">
        <v>5</v>
      </c>
      <c r="C49" s="39">
        <v>0</v>
      </c>
      <c r="D49" s="37"/>
      <c r="E49" s="37">
        <v>0</v>
      </c>
      <c r="F49" s="37"/>
      <c r="G49" s="37">
        <v>1</v>
      </c>
      <c r="H49" s="37"/>
      <c r="I49" s="37">
        <v>105</v>
      </c>
      <c r="J49" s="37"/>
      <c r="K49" s="39">
        <v>0</v>
      </c>
      <c r="L49" s="37"/>
      <c r="M49" s="37">
        <v>0</v>
      </c>
      <c r="N49" s="6"/>
      <c r="O49" s="39">
        <v>1</v>
      </c>
      <c r="P49" s="6"/>
      <c r="Q49" s="37">
        <v>113</v>
      </c>
      <c r="R49" s="6"/>
      <c r="S49" s="39">
        <v>6</v>
      </c>
      <c r="T49" s="6"/>
      <c r="U49" s="39">
        <v>687</v>
      </c>
      <c r="V49" s="6"/>
      <c r="W49" s="40">
        <v>2</v>
      </c>
      <c r="X49" s="6"/>
      <c r="Y49" s="40">
        <v>164</v>
      </c>
    </row>
    <row r="50" spans="1:25" ht="18" customHeight="1" x14ac:dyDescent="0.25"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8" customHeight="1" x14ac:dyDescent="0.25">
      <c r="A51" s="1" t="s">
        <v>20</v>
      </c>
      <c r="C51" s="39">
        <v>0</v>
      </c>
      <c r="D51" s="37"/>
      <c r="E51" s="37">
        <v>0</v>
      </c>
      <c r="F51" s="37"/>
      <c r="G51" s="39">
        <v>0</v>
      </c>
      <c r="H51" s="37"/>
      <c r="I51" s="37">
        <v>0</v>
      </c>
      <c r="J51" s="37"/>
      <c r="K51" s="39">
        <v>0</v>
      </c>
      <c r="L51" s="37"/>
      <c r="M51" s="37">
        <v>0</v>
      </c>
      <c r="N51" s="6"/>
      <c r="O51" s="39">
        <v>0</v>
      </c>
      <c r="P51" s="6"/>
      <c r="Q51" s="37">
        <v>0</v>
      </c>
      <c r="R51" s="6"/>
      <c r="S51" s="39">
        <v>1</v>
      </c>
      <c r="T51" s="6"/>
      <c r="U51" s="39">
        <v>15</v>
      </c>
      <c r="V51" s="6"/>
      <c r="W51" s="40">
        <v>4</v>
      </c>
      <c r="X51" s="6"/>
      <c r="Y51" s="40">
        <v>139</v>
      </c>
    </row>
    <row r="52" spans="1:25" ht="18" customHeight="1" x14ac:dyDescent="0.25">
      <c r="C52" s="37"/>
      <c r="D52" s="37"/>
      <c r="E52" s="37"/>
      <c r="F52" s="38"/>
      <c r="G52" s="37"/>
      <c r="H52" s="37"/>
      <c r="I52" s="37"/>
      <c r="J52" s="38"/>
      <c r="K52" s="37"/>
      <c r="L52" s="37"/>
      <c r="M52" s="37"/>
      <c r="N52" s="6"/>
      <c r="O52" s="39"/>
      <c r="P52" s="6"/>
      <c r="Q52" s="37"/>
      <c r="R52" s="6"/>
      <c r="S52" s="39"/>
      <c r="T52" s="6"/>
      <c r="U52" s="39"/>
      <c r="V52" s="6"/>
      <c r="W52" s="39"/>
      <c r="X52" s="6"/>
      <c r="Y52" s="39"/>
    </row>
    <row r="53" spans="1:25" ht="18" customHeight="1" x14ac:dyDescent="0.25">
      <c r="A53" s="1" t="s">
        <v>19</v>
      </c>
      <c r="C53" s="35">
        <v>0</v>
      </c>
      <c r="D53" s="37"/>
      <c r="E53" s="36">
        <v>0</v>
      </c>
      <c r="F53" s="38"/>
      <c r="G53" s="35">
        <v>0</v>
      </c>
      <c r="H53" s="37"/>
      <c r="I53" s="36">
        <v>0</v>
      </c>
      <c r="J53" s="38"/>
      <c r="K53" s="35">
        <v>0</v>
      </c>
      <c r="L53" s="37"/>
      <c r="M53" s="36">
        <v>0</v>
      </c>
      <c r="N53" s="6"/>
      <c r="O53" s="35">
        <v>0</v>
      </c>
      <c r="P53" s="6"/>
      <c r="Q53" s="36">
        <v>0</v>
      </c>
      <c r="R53" s="6"/>
      <c r="S53" s="35">
        <v>1</v>
      </c>
      <c r="T53" s="6"/>
      <c r="U53" s="35">
        <v>58</v>
      </c>
      <c r="V53" s="6"/>
      <c r="W53" s="35">
        <v>0</v>
      </c>
      <c r="X53" s="6"/>
      <c r="Y53" s="35">
        <v>0</v>
      </c>
    </row>
    <row r="54" spans="1:25" ht="18" customHeight="1" thickBot="1" x14ac:dyDescent="0.3">
      <c r="A54" s="7" t="s">
        <v>3</v>
      </c>
      <c r="C54" s="34">
        <v>15</v>
      </c>
      <c r="D54" s="6"/>
      <c r="E54" s="34">
        <v>2759</v>
      </c>
      <c r="G54" s="34">
        <v>48</v>
      </c>
      <c r="H54" s="6"/>
      <c r="I54" s="34">
        <v>8801</v>
      </c>
      <c r="K54" s="34">
        <v>18</v>
      </c>
      <c r="L54" s="6"/>
      <c r="M54" s="34">
        <v>4801</v>
      </c>
      <c r="N54" s="6"/>
      <c r="O54" s="34">
        <v>14</v>
      </c>
      <c r="P54" s="6"/>
      <c r="Q54" s="34">
        <v>3719</v>
      </c>
      <c r="R54" s="6"/>
      <c r="S54" s="34">
        <v>25</v>
      </c>
      <c r="T54" s="6"/>
      <c r="U54" s="34">
        <v>4663</v>
      </c>
      <c r="V54" s="6"/>
      <c r="W54" s="34">
        <v>24</v>
      </c>
      <c r="X54" s="6"/>
      <c r="Y54" s="34">
        <v>4126</v>
      </c>
    </row>
    <row r="55" spans="1:25" ht="18" customHeight="1" thickTop="1" x14ac:dyDescent="0.25">
      <c r="A55" s="7"/>
      <c r="C55" s="6"/>
      <c r="D55" s="6"/>
      <c r="E55" s="6"/>
      <c r="G55" s="6"/>
      <c r="H55" s="6"/>
      <c r="I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8" customHeight="1" x14ac:dyDescent="0.3">
      <c r="A56" s="22"/>
      <c r="B56" s="22"/>
      <c r="C56" s="33">
        <v>2004</v>
      </c>
      <c r="D56" s="33"/>
      <c r="E56" s="33"/>
      <c r="F56" s="32"/>
      <c r="G56" s="30">
        <v>2005</v>
      </c>
      <c r="H56" s="30"/>
      <c r="I56" s="30"/>
      <c r="J56" s="31"/>
      <c r="K56" s="30">
        <v>2005</v>
      </c>
      <c r="L56" s="30"/>
      <c r="M56" s="30"/>
      <c r="O56" s="30">
        <v>2005</v>
      </c>
      <c r="P56" s="30"/>
      <c r="Q56" s="30"/>
      <c r="R56"/>
      <c r="S56" s="30">
        <v>2005</v>
      </c>
      <c r="T56" s="30"/>
      <c r="U56" s="30"/>
      <c r="V56"/>
      <c r="W56"/>
      <c r="X56"/>
      <c r="Y56"/>
    </row>
    <row r="57" spans="1:25" ht="18" customHeight="1" x14ac:dyDescent="0.25">
      <c r="A57" s="22"/>
      <c r="B57" s="22"/>
      <c r="C57" s="26" t="s">
        <v>15</v>
      </c>
      <c r="D57" s="26"/>
      <c r="E57" s="26"/>
      <c r="F57" s="24"/>
      <c r="G57" s="29" t="s">
        <v>18</v>
      </c>
      <c r="H57" s="29"/>
      <c r="I57" s="29"/>
      <c r="J57" s="28"/>
      <c r="K57" s="26" t="s">
        <v>17</v>
      </c>
      <c r="L57" s="26"/>
      <c r="M57" s="26"/>
      <c r="N57" s="27"/>
      <c r="O57" s="26" t="s">
        <v>16</v>
      </c>
      <c r="P57" s="26"/>
      <c r="Q57" s="26"/>
      <c r="R57"/>
      <c r="S57" s="26" t="s">
        <v>15</v>
      </c>
      <c r="T57" s="26"/>
      <c r="U57" s="26"/>
      <c r="V57"/>
      <c r="W57"/>
      <c r="X57"/>
      <c r="Y57"/>
    </row>
    <row r="58" spans="1:25" ht="18" customHeight="1" x14ac:dyDescent="0.25">
      <c r="A58" s="22"/>
      <c r="B58" s="22"/>
      <c r="C58" s="23" t="s">
        <v>14</v>
      </c>
      <c r="D58" s="24"/>
      <c r="E58" s="23" t="s">
        <v>13</v>
      </c>
      <c r="G58" s="23" t="s">
        <v>14</v>
      </c>
      <c r="H58" s="24"/>
      <c r="I58" s="23" t="s">
        <v>13</v>
      </c>
      <c r="J58" s="20"/>
      <c r="K58" s="23" t="s">
        <v>14</v>
      </c>
      <c r="L58" s="24"/>
      <c r="M58" s="23" t="s">
        <v>13</v>
      </c>
      <c r="N58" s="25"/>
      <c r="O58" s="23" t="s">
        <v>14</v>
      </c>
      <c r="P58" s="24"/>
      <c r="Q58" s="23" t="s">
        <v>13</v>
      </c>
      <c r="R58" s="24"/>
      <c r="S58" s="23" t="s">
        <v>14</v>
      </c>
      <c r="T58" s="24"/>
      <c r="U58" s="23" t="s">
        <v>13</v>
      </c>
      <c r="V58"/>
      <c r="W58"/>
      <c r="X58"/>
      <c r="Y58"/>
    </row>
    <row r="59" spans="1:25" ht="18" customHeight="1" x14ac:dyDescent="0.25">
      <c r="A59" s="20"/>
      <c r="B59" s="2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2"/>
      <c r="O59" s="20"/>
      <c r="P59" s="20"/>
      <c r="Q59" s="20"/>
      <c r="R59" s="21"/>
      <c r="S59" s="20"/>
      <c r="T59" s="20"/>
      <c r="U59" s="20"/>
      <c r="V59" s="20"/>
      <c r="W59" s="20"/>
      <c r="X59" s="20"/>
      <c r="Y59" s="20"/>
    </row>
    <row r="60" spans="1:25" ht="18" customHeight="1" x14ac:dyDescent="0.25">
      <c r="A60" s="1" t="s">
        <v>12</v>
      </c>
      <c r="C60" s="13">
        <v>4</v>
      </c>
      <c r="D60" s="10"/>
      <c r="E60" s="13">
        <v>1863</v>
      </c>
      <c r="F60" s="10"/>
      <c r="G60" s="13">
        <v>1</v>
      </c>
      <c r="H60" s="10"/>
      <c r="I60" s="13">
        <v>228</v>
      </c>
      <c r="J60" s="15"/>
      <c r="K60" s="13">
        <v>1</v>
      </c>
      <c r="L60" s="10"/>
      <c r="M60" s="13">
        <v>228</v>
      </c>
      <c r="N60" s="10"/>
      <c r="O60" s="13">
        <v>3</v>
      </c>
      <c r="P60" s="10"/>
      <c r="Q60" s="13">
        <v>1408</v>
      </c>
      <c r="R60" s="11"/>
      <c r="S60" s="13">
        <v>3</v>
      </c>
      <c r="T60" s="10"/>
      <c r="U60" s="13">
        <v>1408</v>
      </c>
      <c r="V60" s="12"/>
      <c r="W60"/>
      <c r="X60"/>
      <c r="Y60"/>
    </row>
    <row r="61" spans="1:25" ht="18" customHeight="1" x14ac:dyDescent="0.25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1"/>
      <c r="S61" s="10"/>
      <c r="T61" s="10"/>
      <c r="U61" s="10"/>
      <c r="V61" s="16"/>
      <c r="W61"/>
      <c r="X61"/>
      <c r="Y61"/>
    </row>
    <row r="62" spans="1:25" ht="18" customHeight="1" x14ac:dyDescent="0.25">
      <c r="A62" s="1" t="s">
        <v>11</v>
      </c>
      <c r="C62" s="13">
        <v>2</v>
      </c>
      <c r="D62" s="10"/>
      <c r="E62" s="13">
        <v>997</v>
      </c>
      <c r="F62" s="10"/>
      <c r="G62" s="14">
        <v>0</v>
      </c>
      <c r="H62" s="10"/>
      <c r="I62" s="14">
        <v>0</v>
      </c>
      <c r="J62" s="15"/>
      <c r="K62" s="13">
        <v>1</v>
      </c>
      <c r="L62" s="10"/>
      <c r="M62" s="13">
        <v>276</v>
      </c>
      <c r="N62" s="10"/>
      <c r="O62" s="13">
        <v>2</v>
      </c>
      <c r="P62" s="10"/>
      <c r="Q62" s="13">
        <v>592</v>
      </c>
      <c r="R62" s="10"/>
      <c r="S62" s="13">
        <v>3</v>
      </c>
      <c r="T62" s="10"/>
      <c r="U62" s="13">
        <v>846</v>
      </c>
      <c r="V62" s="12"/>
      <c r="W62"/>
      <c r="X62"/>
      <c r="Y62"/>
    </row>
    <row r="63" spans="1:25" ht="18" customHeight="1" x14ac:dyDescent="0.25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8"/>
      <c r="W63"/>
      <c r="X63"/>
      <c r="Y63"/>
    </row>
    <row r="64" spans="1:25" ht="18" customHeight="1" x14ac:dyDescent="0.25">
      <c r="A64" s="1" t="s">
        <v>10</v>
      </c>
      <c r="C64" s="13">
        <v>210</v>
      </c>
      <c r="D64" s="19" t="s">
        <v>9</v>
      </c>
      <c r="E64" s="13">
        <v>28081</v>
      </c>
      <c r="F64" s="10"/>
      <c r="G64" s="14">
        <v>0</v>
      </c>
      <c r="H64" s="17" t="s">
        <v>8</v>
      </c>
      <c r="I64" s="14">
        <v>0</v>
      </c>
      <c r="J64" s="15"/>
      <c r="K64" s="14">
        <v>0</v>
      </c>
      <c r="L64" s="17"/>
      <c r="M64" s="14">
        <v>0</v>
      </c>
      <c r="N64" s="10"/>
      <c r="O64" s="14">
        <v>0</v>
      </c>
      <c r="P64" s="17"/>
      <c r="Q64" s="14">
        <v>0</v>
      </c>
      <c r="R64" s="10"/>
      <c r="S64" s="13">
        <v>1</v>
      </c>
      <c r="T64" s="17"/>
      <c r="U64" s="13">
        <v>192</v>
      </c>
      <c r="V64" s="12"/>
      <c r="W64"/>
      <c r="X64"/>
      <c r="Y64"/>
    </row>
    <row r="65" spans="1:25" ht="18" customHeight="1" x14ac:dyDescent="0.2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8"/>
      <c r="W65"/>
      <c r="X65"/>
      <c r="Y65"/>
    </row>
    <row r="66" spans="1:25" ht="18" customHeight="1" x14ac:dyDescent="0.25">
      <c r="A66" s="1" t="s">
        <v>7</v>
      </c>
      <c r="C66" s="13">
        <v>0</v>
      </c>
      <c r="D66" s="10"/>
      <c r="E66" s="13">
        <v>0</v>
      </c>
      <c r="F66" s="10"/>
      <c r="G66" s="13">
        <v>1</v>
      </c>
      <c r="H66" s="10"/>
      <c r="I66" s="13">
        <v>105</v>
      </c>
      <c r="J66" s="15"/>
      <c r="K66" s="13">
        <v>1</v>
      </c>
      <c r="L66" s="10"/>
      <c r="M66" s="13">
        <v>105</v>
      </c>
      <c r="N66" s="10"/>
      <c r="O66" s="13">
        <v>1</v>
      </c>
      <c r="P66" s="17"/>
      <c r="Q66" s="13">
        <v>105</v>
      </c>
      <c r="R66" s="10"/>
      <c r="S66" s="13">
        <v>1</v>
      </c>
      <c r="T66" s="17"/>
      <c r="U66" s="13">
        <v>105</v>
      </c>
      <c r="V66" s="12"/>
      <c r="W66"/>
      <c r="X66"/>
      <c r="Y66"/>
    </row>
    <row r="67" spans="1:25" ht="18" customHeight="1" x14ac:dyDescent="0.2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6"/>
      <c r="W67"/>
      <c r="X67"/>
      <c r="Y67"/>
    </row>
    <row r="68" spans="1:25" ht="18" customHeight="1" x14ac:dyDescent="0.25">
      <c r="A68" s="1" t="s">
        <v>6</v>
      </c>
      <c r="C68" s="13">
        <v>1</v>
      </c>
      <c r="D68" s="10"/>
      <c r="E68" s="13">
        <v>80</v>
      </c>
      <c r="F68" s="10"/>
      <c r="G68" s="14">
        <v>0</v>
      </c>
      <c r="H68" s="10"/>
      <c r="I68" s="14">
        <v>0</v>
      </c>
      <c r="J68" s="15"/>
      <c r="K68" s="14">
        <v>0</v>
      </c>
      <c r="L68" s="10"/>
      <c r="M68" s="14">
        <v>0</v>
      </c>
      <c r="N68" s="10"/>
      <c r="O68" s="14">
        <v>0</v>
      </c>
      <c r="P68" s="17"/>
      <c r="Q68" s="14">
        <v>0</v>
      </c>
      <c r="R68" s="10"/>
      <c r="S68" s="14">
        <v>0</v>
      </c>
      <c r="T68" s="17"/>
      <c r="U68" s="14">
        <v>0</v>
      </c>
      <c r="V68" s="12"/>
      <c r="W68"/>
      <c r="X68"/>
      <c r="Y68"/>
    </row>
    <row r="69" spans="1:25" ht="18" customHeight="1" x14ac:dyDescent="0.2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6"/>
      <c r="W69"/>
      <c r="X69"/>
      <c r="Y69"/>
    </row>
    <row r="70" spans="1:25" ht="18" customHeight="1" x14ac:dyDescent="0.25">
      <c r="A70" s="1" t="s">
        <v>5</v>
      </c>
      <c r="C70" s="13">
        <v>35</v>
      </c>
      <c r="D70" s="10"/>
      <c r="E70" s="13">
        <v>4395</v>
      </c>
      <c r="F70" s="10"/>
      <c r="G70" s="13">
        <v>9</v>
      </c>
      <c r="H70" s="10"/>
      <c r="I70" s="13">
        <v>1133</v>
      </c>
      <c r="J70" s="15"/>
      <c r="K70" s="13">
        <v>14</v>
      </c>
      <c r="L70" s="10"/>
      <c r="M70" s="13">
        <v>1803</v>
      </c>
      <c r="N70" s="10"/>
      <c r="O70" s="13">
        <v>14</v>
      </c>
      <c r="P70" s="17"/>
      <c r="Q70" s="13">
        <v>1803</v>
      </c>
      <c r="R70" s="10"/>
      <c r="S70" s="13">
        <v>16</v>
      </c>
      <c r="T70" s="17"/>
      <c r="U70" s="13">
        <v>2036</v>
      </c>
      <c r="V70" s="12"/>
      <c r="W70"/>
      <c r="X70"/>
      <c r="Y70"/>
    </row>
    <row r="71" spans="1:25" ht="18" customHeight="1" x14ac:dyDescent="0.2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6"/>
      <c r="W71"/>
      <c r="X71"/>
      <c r="Y71"/>
    </row>
    <row r="72" spans="1:25" ht="18" customHeight="1" x14ac:dyDescent="0.25">
      <c r="A72" s="1" t="s">
        <v>4</v>
      </c>
      <c r="C72" s="14">
        <v>0</v>
      </c>
      <c r="D72" s="10"/>
      <c r="E72" s="14">
        <v>0</v>
      </c>
      <c r="F72" s="10"/>
      <c r="G72" s="14">
        <v>0</v>
      </c>
      <c r="H72" s="10"/>
      <c r="I72" s="14">
        <v>0</v>
      </c>
      <c r="J72" s="15"/>
      <c r="K72" s="14">
        <v>0</v>
      </c>
      <c r="L72" s="10"/>
      <c r="M72" s="14">
        <v>0</v>
      </c>
      <c r="N72" s="10"/>
      <c r="O72" s="13">
        <v>1</v>
      </c>
      <c r="P72" s="10"/>
      <c r="Q72" s="13">
        <v>168</v>
      </c>
      <c r="R72" s="10"/>
      <c r="S72" s="13">
        <v>1</v>
      </c>
      <c r="T72" s="10"/>
      <c r="U72" s="13">
        <v>168</v>
      </c>
      <c r="V72" s="12"/>
      <c r="W72"/>
      <c r="X72"/>
      <c r="Y72"/>
    </row>
    <row r="73" spans="1:25" ht="18" customHeight="1" thickBot="1" x14ac:dyDescent="0.3">
      <c r="A73" s="7" t="s">
        <v>3</v>
      </c>
      <c r="C73" s="9">
        <v>252</v>
      </c>
      <c r="D73" s="10"/>
      <c r="E73" s="9">
        <v>35416</v>
      </c>
      <c r="F73" s="10"/>
      <c r="G73" s="9">
        <v>11</v>
      </c>
      <c r="H73" s="10"/>
      <c r="I73" s="9">
        <v>1466</v>
      </c>
      <c r="J73" s="10"/>
      <c r="K73" s="9">
        <v>17</v>
      </c>
      <c r="L73" s="10"/>
      <c r="M73" s="9">
        <v>2412</v>
      </c>
      <c r="N73" s="10"/>
      <c r="O73" s="9">
        <v>21</v>
      </c>
      <c r="P73" s="10"/>
      <c r="Q73" s="9">
        <v>4076</v>
      </c>
      <c r="R73" s="11"/>
      <c r="S73" s="9">
        <v>25</v>
      </c>
      <c r="T73" s="10"/>
      <c r="U73" s="9">
        <v>4755</v>
      </c>
      <c r="V73" s="8"/>
      <c r="W73"/>
      <c r="X73"/>
      <c r="Y73"/>
    </row>
    <row r="74" spans="1:25" ht="18.75" thickTop="1" x14ac:dyDescent="0.25">
      <c r="A74" s="7"/>
      <c r="C74" s="6"/>
      <c r="D74" s="6"/>
      <c r="E74" s="6"/>
      <c r="G74" s="6"/>
      <c r="H74" s="6"/>
      <c r="I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44.25" customHeight="1" x14ac:dyDescent="0.25">
      <c r="A75" s="5" t="s">
        <v>2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5" ht="21" x14ac:dyDescent="0.25">
      <c r="A76" s="3" t="s">
        <v>1</v>
      </c>
    </row>
    <row r="77" spans="1:25" ht="21" x14ac:dyDescent="0.25">
      <c r="A77" s="2" t="s">
        <v>0</v>
      </c>
    </row>
  </sheetData>
  <sheetProtection formatCells="0" formatColumns="0" formatRows="0" insertColumns="0" insertRows="0" deleteColumns="0" deleteRows="0"/>
  <mergeCells count="26">
    <mergeCell ref="O56:Q56"/>
    <mergeCell ref="A75:U75"/>
    <mergeCell ref="W18:Y18"/>
    <mergeCell ref="S18:U18"/>
    <mergeCell ref="K18:M18"/>
    <mergeCell ref="G18:I18"/>
    <mergeCell ref="O18:Q18"/>
    <mergeCell ref="G56:I56"/>
    <mergeCell ref="S56:U56"/>
    <mergeCell ref="G57:I57"/>
    <mergeCell ref="K56:M56"/>
    <mergeCell ref="W4:Y4"/>
    <mergeCell ref="W10:Y10"/>
    <mergeCell ref="S4:U4"/>
    <mergeCell ref="G4:I4"/>
    <mergeCell ref="K4:M4"/>
    <mergeCell ref="O4:Q4"/>
    <mergeCell ref="S10:U10"/>
    <mergeCell ref="O10:Q10"/>
    <mergeCell ref="K10:M10"/>
    <mergeCell ref="C4:E4"/>
    <mergeCell ref="C34:E34"/>
    <mergeCell ref="C10:E10"/>
    <mergeCell ref="K34:M34"/>
    <mergeCell ref="G34:I34"/>
    <mergeCell ref="C18:E18"/>
  </mergeCells>
  <pageMargins left="0.5" right="0.5" top="1" bottom="0.75" header="0.5" footer="0.5"/>
  <pageSetup scale="49" orientation="portrait" useFirstPageNumber="1" r:id="rId1"/>
  <headerFooter scaleWithDoc="0" alignWithMargins="0">
    <oddFooter>&amp;C&amp;"Arial,Bold"&amp;10E-&amp;P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549C-1D6D-4328-BC32-94A64ADD7FE1}">
  <sheetPr>
    <tabColor indexed="22"/>
    <pageSetUpPr fitToPage="1"/>
  </sheetPr>
  <dimension ref="A1:Q84"/>
  <sheetViews>
    <sheetView topLeftCell="A40" zoomScale="60" zoomScaleNormal="75" workbookViewId="0">
      <selection activeCell="A96" sqref="A96"/>
    </sheetView>
  </sheetViews>
  <sheetFormatPr defaultColWidth="9.140625" defaultRowHeight="18" x14ac:dyDescent="0.25"/>
  <cols>
    <col min="1" max="1" width="36.140625" style="1" customWidth="1"/>
    <col min="2" max="2" width="3.42578125" style="1" customWidth="1"/>
    <col min="3" max="3" width="12.7109375" style="1" customWidth="1"/>
    <col min="4" max="4" width="2.85546875" style="1" customWidth="1"/>
    <col min="5" max="5" width="12.7109375" style="1" customWidth="1"/>
    <col min="6" max="6" width="5.42578125" style="1" customWidth="1"/>
    <col min="7" max="7" width="12.7109375" style="1" customWidth="1"/>
    <col min="8" max="8" width="3.42578125" style="1" customWidth="1"/>
    <col min="9" max="9" width="12.7109375" style="1" customWidth="1"/>
    <col min="10" max="10" width="6.7109375" style="1" customWidth="1"/>
    <col min="11" max="11" width="12.7109375" style="1" customWidth="1"/>
    <col min="12" max="12" width="2.7109375" style="1" customWidth="1"/>
    <col min="13" max="13" width="12.5703125" style="1" customWidth="1"/>
    <col min="14" max="14" width="6.5703125" style="1" customWidth="1"/>
    <col min="15" max="15" width="9.140625" style="1" customWidth="1"/>
    <col min="16" max="16" width="2.7109375" style="1" customWidth="1"/>
    <col min="17" max="17" width="10.85546875" style="1" customWidth="1"/>
    <col min="18" max="16384" width="9.140625" style="1"/>
  </cols>
  <sheetData>
    <row r="1" spans="1:17" ht="26.25" x14ac:dyDescent="0.4">
      <c r="A1" s="55" t="s">
        <v>27</v>
      </c>
      <c r="B1" s="54"/>
    </row>
    <row r="2" spans="1:17" x14ac:dyDescent="0.25">
      <c r="G2" s="26" t="s">
        <v>8</v>
      </c>
      <c r="H2" s="64"/>
      <c r="I2" s="64"/>
    </row>
    <row r="3" spans="1:17" ht="20.25" x14ac:dyDescent="0.3">
      <c r="C3" s="30">
        <v>2006</v>
      </c>
      <c r="D3" s="30"/>
      <c r="E3" s="30"/>
      <c r="G3" s="30">
        <v>2006</v>
      </c>
      <c r="H3" s="30"/>
      <c r="I3" s="30"/>
      <c r="K3" s="30">
        <v>2006</v>
      </c>
      <c r="L3" s="30"/>
      <c r="M3" s="30"/>
      <c r="O3" s="30">
        <v>2006</v>
      </c>
      <c r="P3" s="30"/>
      <c r="Q3" s="30"/>
    </row>
    <row r="4" spans="1:17" x14ac:dyDescent="0.25">
      <c r="C4" s="60" t="s">
        <v>18</v>
      </c>
      <c r="D4" s="60"/>
      <c r="E4" s="60"/>
      <c r="G4" s="59" t="s">
        <v>17</v>
      </c>
      <c r="H4" s="59"/>
      <c r="I4" s="59"/>
      <c r="K4" s="59" t="s">
        <v>16</v>
      </c>
      <c r="L4" s="59"/>
      <c r="M4" s="59"/>
      <c r="O4" s="59" t="s">
        <v>15</v>
      </c>
      <c r="P4" s="59"/>
      <c r="Q4" s="59"/>
    </row>
    <row r="5" spans="1:17" x14ac:dyDescent="0.25">
      <c r="C5" s="23" t="s">
        <v>14</v>
      </c>
      <c r="D5" s="24"/>
      <c r="E5" s="23" t="s">
        <v>13</v>
      </c>
      <c r="F5" s="54"/>
      <c r="G5" s="23" t="s">
        <v>14</v>
      </c>
      <c r="H5" s="24"/>
      <c r="I5" s="23" t="s">
        <v>13</v>
      </c>
      <c r="K5" s="23" t="s">
        <v>14</v>
      </c>
      <c r="L5" s="24"/>
      <c r="M5" s="23" t="s">
        <v>13</v>
      </c>
      <c r="O5" s="23" t="s">
        <v>14</v>
      </c>
      <c r="P5" s="24"/>
      <c r="Q5" s="23" t="s">
        <v>13</v>
      </c>
    </row>
    <row r="7" spans="1:17" x14ac:dyDescent="0.25">
      <c r="A7" s="1" t="s">
        <v>29</v>
      </c>
      <c r="C7" s="57">
        <v>1</v>
      </c>
      <c r="D7" s="10"/>
      <c r="E7" s="57">
        <v>579</v>
      </c>
      <c r="F7" s="10"/>
      <c r="G7" s="10">
        <v>3</v>
      </c>
      <c r="H7" s="10"/>
      <c r="I7" s="10">
        <v>1390</v>
      </c>
      <c r="K7" s="10">
        <v>5</v>
      </c>
      <c r="L7" s="10"/>
      <c r="M7" s="10">
        <v>2055</v>
      </c>
      <c r="O7" s="10">
        <v>9</v>
      </c>
      <c r="P7" s="10"/>
      <c r="Q7" s="10">
        <v>2843</v>
      </c>
    </row>
    <row r="8" spans="1:17" ht="12" customHeight="1" x14ac:dyDescent="0.25">
      <c r="C8" s="10" t="s">
        <v>8</v>
      </c>
      <c r="D8" s="10"/>
      <c r="E8" s="10"/>
      <c r="F8" s="10"/>
      <c r="G8" s="10"/>
      <c r="H8" s="10"/>
      <c r="I8" s="10"/>
      <c r="K8" s="10"/>
      <c r="L8" s="10"/>
      <c r="M8" s="10"/>
      <c r="O8" s="10"/>
      <c r="P8" s="10"/>
      <c r="Q8" s="10"/>
    </row>
    <row r="9" spans="1:17" x14ac:dyDescent="0.25">
      <c r="A9" s="1" t="s">
        <v>28</v>
      </c>
      <c r="C9" s="57">
        <v>1</v>
      </c>
      <c r="D9" s="10"/>
      <c r="E9" s="57">
        <v>191</v>
      </c>
      <c r="F9" s="10"/>
      <c r="G9" s="10">
        <v>2</v>
      </c>
      <c r="H9" s="10"/>
      <c r="I9" s="10">
        <v>399</v>
      </c>
      <c r="K9" s="10">
        <v>4</v>
      </c>
      <c r="L9" s="10"/>
      <c r="M9" s="10">
        <v>1386</v>
      </c>
      <c r="O9" s="10">
        <v>5</v>
      </c>
      <c r="P9" s="10"/>
      <c r="Q9" s="10">
        <v>1386</v>
      </c>
    </row>
    <row r="10" spans="1:17" ht="12" customHeight="1" x14ac:dyDescent="0.25">
      <c r="C10" s="10"/>
      <c r="D10" s="10"/>
      <c r="E10" s="10"/>
      <c r="F10" s="10"/>
      <c r="G10" s="10"/>
      <c r="H10" s="10"/>
      <c r="I10" s="10"/>
      <c r="K10" s="10"/>
      <c r="L10" s="10"/>
      <c r="M10" s="10"/>
      <c r="O10" s="10"/>
      <c r="P10" s="10"/>
      <c r="Q10" s="10"/>
    </row>
    <row r="11" spans="1:17" ht="21" x14ac:dyDescent="0.25">
      <c r="A11" s="1" t="s">
        <v>10</v>
      </c>
      <c r="C11" s="57">
        <v>1</v>
      </c>
      <c r="D11" s="17"/>
      <c r="E11" s="57">
        <v>200</v>
      </c>
      <c r="F11" s="10"/>
      <c r="G11" s="10">
        <v>1</v>
      </c>
      <c r="H11" s="10"/>
      <c r="I11" s="10">
        <v>200</v>
      </c>
      <c r="K11" s="10">
        <v>1</v>
      </c>
      <c r="L11" s="10"/>
      <c r="M11" s="10">
        <v>200</v>
      </c>
      <c r="O11" s="10">
        <v>1</v>
      </c>
      <c r="P11" s="10"/>
      <c r="Q11" s="10">
        <v>200</v>
      </c>
    </row>
    <row r="12" spans="1:17" ht="12" customHeight="1" x14ac:dyDescent="0.25">
      <c r="C12" s="10"/>
      <c r="D12" s="10"/>
      <c r="E12" s="10"/>
      <c r="F12" s="10"/>
      <c r="G12" s="10"/>
      <c r="H12" s="10"/>
      <c r="I12" s="10"/>
      <c r="K12" s="10"/>
      <c r="L12" s="10"/>
      <c r="M12" s="10"/>
      <c r="O12" s="10"/>
      <c r="P12" s="10"/>
      <c r="Q12" s="10"/>
    </row>
    <row r="13" spans="1:17" x14ac:dyDescent="0.25">
      <c r="A13" s="1" t="s">
        <v>21</v>
      </c>
      <c r="C13" s="63">
        <v>0</v>
      </c>
      <c r="D13" s="10"/>
      <c r="E13" s="63">
        <v>0</v>
      </c>
      <c r="F13" s="10"/>
      <c r="G13" s="63">
        <v>0</v>
      </c>
      <c r="H13" s="10"/>
      <c r="I13" s="63">
        <v>0</v>
      </c>
      <c r="K13" s="63">
        <v>0</v>
      </c>
      <c r="L13" s="10"/>
      <c r="M13" s="63">
        <v>0</v>
      </c>
      <c r="O13" s="57">
        <v>1</v>
      </c>
      <c r="P13" s="10"/>
      <c r="Q13" s="57">
        <v>229</v>
      </c>
    </row>
    <row r="14" spans="1:17" ht="12" customHeight="1" x14ac:dyDescent="0.25">
      <c r="C14" s="10"/>
      <c r="D14" s="10"/>
      <c r="E14" s="10"/>
      <c r="F14" s="10"/>
      <c r="G14" s="10"/>
      <c r="H14" s="10"/>
      <c r="I14" s="10"/>
      <c r="K14" s="10"/>
      <c r="L14" s="10"/>
      <c r="M14" s="10"/>
      <c r="O14" s="10"/>
      <c r="P14" s="10"/>
      <c r="Q14" s="10"/>
    </row>
    <row r="15" spans="1:17" x14ac:dyDescent="0.25">
      <c r="A15" s="1" t="s">
        <v>7</v>
      </c>
      <c r="C15" s="63">
        <v>0</v>
      </c>
      <c r="D15" s="10"/>
      <c r="E15" s="63">
        <v>0</v>
      </c>
      <c r="F15" s="10"/>
      <c r="G15" s="10">
        <v>1</v>
      </c>
      <c r="H15" s="10"/>
      <c r="I15" s="10">
        <v>209</v>
      </c>
      <c r="K15" s="10">
        <v>2</v>
      </c>
      <c r="L15" s="10"/>
      <c r="M15" s="10">
        <v>520</v>
      </c>
      <c r="O15" s="10">
        <v>3</v>
      </c>
      <c r="P15" s="10"/>
      <c r="Q15" s="10">
        <v>731</v>
      </c>
    </row>
    <row r="16" spans="1:17" ht="12" customHeight="1" x14ac:dyDescent="0.25">
      <c r="C16" s="10"/>
      <c r="D16" s="10"/>
      <c r="E16" s="10"/>
      <c r="F16" s="10"/>
      <c r="G16" s="10"/>
      <c r="H16" s="10"/>
      <c r="I16" s="10"/>
      <c r="K16" s="10"/>
      <c r="L16" s="10"/>
      <c r="M16" s="10"/>
      <c r="O16" s="10"/>
      <c r="P16" s="10"/>
      <c r="Q16" s="10"/>
    </row>
    <row r="17" spans="1:17" x14ac:dyDescent="0.25">
      <c r="A17" s="1" t="s">
        <v>6</v>
      </c>
      <c r="C17" s="57">
        <v>1</v>
      </c>
      <c r="D17" s="10"/>
      <c r="E17" s="57">
        <v>88</v>
      </c>
      <c r="F17" s="10"/>
      <c r="G17" s="10">
        <v>1</v>
      </c>
      <c r="H17" s="10"/>
      <c r="I17" s="10">
        <v>88</v>
      </c>
      <c r="K17" s="10">
        <v>1</v>
      </c>
      <c r="L17" s="10"/>
      <c r="M17" s="10">
        <v>88</v>
      </c>
      <c r="O17" s="10">
        <v>4</v>
      </c>
      <c r="P17" s="10"/>
      <c r="Q17" s="10">
        <v>475</v>
      </c>
    </row>
    <row r="18" spans="1:17" ht="12" customHeight="1" x14ac:dyDescent="0.25">
      <c r="C18" s="10"/>
      <c r="D18" s="10"/>
      <c r="E18" s="10"/>
      <c r="F18" s="10"/>
      <c r="G18" s="10"/>
      <c r="H18" s="10"/>
      <c r="I18" s="10"/>
      <c r="K18" s="10"/>
      <c r="L18" s="10"/>
      <c r="M18" s="10"/>
      <c r="O18" s="10"/>
      <c r="P18" s="10"/>
      <c r="Q18" s="10"/>
    </row>
    <row r="19" spans="1:17" x14ac:dyDescent="0.25">
      <c r="A19" s="1" t="s">
        <v>31</v>
      </c>
      <c r="C19" s="63">
        <v>0</v>
      </c>
      <c r="D19" s="10"/>
      <c r="E19" s="63">
        <v>0</v>
      </c>
      <c r="F19" s="10"/>
      <c r="G19" s="63">
        <v>0</v>
      </c>
      <c r="H19" s="10"/>
      <c r="I19" s="63">
        <v>0</v>
      </c>
      <c r="K19" s="10">
        <v>1</v>
      </c>
      <c r="L19" s="10"/>
      <c r="M19" s="10">
        <v>94</v>
      </c>
      <c r="O19" s="10">
        <v>1</v>
      </c>
      <c r="P19" s="10"/>
      <c r="Q19" s="10">
        <v>94</v>
      </c>
    </row>
    <row r="20" spans="1:17" ht="12" customHeight="1" x14ac:dyDescent="0.25">
      <c r="C20" s="10"/>
      <c r="D20" s="10"/>
      <c r="E20" s="10"/>
      <c r="F20" s="10"/>
      <c r="G20" s="10"/>
      <c r="H20" s="10"/>
      <c r="I20" s="10"/>
      <c r="K20" s="10"/>
      <c r="L20" s="10"/>
      <c r="M20" s="10"/>
      <c r="O20" s="10"/>
      <c r="P20" s="10"/>
      <c r="Q20" s="10"/>
    </row>
    <row r="21" spans="1:17" x14ac:dyDescent="0.25">
      <c r="A21" s="1" t="s">
        <v>5</v>
      </c>
      <c r="C21" s="57">
        <v>3</v>
      </c>
      <c r="D21" s="10"/>
      <c r="E21" s="57">
        <v>315</v>
      </c>
      <c r="F21" s="10"/>
      <c r="G21" s="10">
        <v>10</v>
      </c>
      <c r="H21" s="10"/>
      <c r="I21" s="10">
        <v>1257</v>
      </c>
      <c r="K21" s="10">
        <v>16</v>
      </c>
      <c r="L21" s="10"/>
      <c r="M21" s="10">
        <v>1992</v>
      </c>
      <c r="O21" s="10">
        <v>21</v>
      </c>
      <c r="P21" s="10"/>
      <c r="Q21" s="10">
        <v>2658</v>
      </c>
    </row>
    <row r="22" spans="1:17" ht="18.75" thickBot="1" x14ac:dyDescent="0.3">
      <c r="A22" s="7" t="s">
        <v>3</v>
      </c>
      <c r="B22" s="56"/>
      <c r="C22" s="9">
        <v>7</v>
      </c>
      <c r="D22" s="10"/>
      <c r="E22" s="9">
        <v>1373</v>
      </c>
      <c r="F22" s="10"/>
      <c r="G22" s="9">
        <v>18</v>
      </c>
      <c r="H22" s="10"/>
      <c r="I22" s="9">
        <v>3543</v>
      </c>
      <c r="K22" s="9">
        <v>30</v>
      </c>
      <c r="L22" s="10"/>
      <c r="M22" s="9">
        <v>6335</v>
      </c>
      <c r="O22" s="9">
        <v>45</v>
      </c>
      <c r="P22" s="10"/>
      <c r="Q22" s="9">
        <v>8616</v>
      </c>
    </row>
    <row r="23" spans="1:17" ht="18.75" thickTop="1" x14ac:dyDescent="0.25"/>
    <row r="24" spans="1:17" ht="20.25" x14ac:dyDescent="0.3">
      <c r="C24" s="30">
        <v>2007</v>
      </c>
      <c r="D24" s="30"/>
      <c r="E24" s="30"/>
      <c r="G24" s="30">
        <v>2007</v>
      </c>
      <c r="H24" s="30"/>
      <c r="I24" s="30"/>
      <c r="K24" s="30">
        <v>2007</v>
      </c>
      <c r="L24" s="30"/>
      <c r="M24" s="30"/>
      <c r="O24" s="30">
        <v>2007</v>
      </c>
      <c r="P24" s="30"/>
      <c r="Q24" s="30"/>
    </row>
    <row r="25" spans="1:17" x14ac:dyDescent="0.25">
      <c r="C25" s="60" t="s">
        <v>18</v>
      </c>
      <c r="D25" s="60"/>
      <c r="E25" s="60"/>
      <c r="G25" s="59" t="s">
        <v>17</v>
      </c>
      <c r="H25" s="59"/>
      <c r="I25" s="59"/>
      <c r="K25" s="59" t="s">
        <v>16</v>
      </c>
      <c r="L25" s="59"/>
      <c r="M25" s="59"/>
      <c r="O25" s="59" t="s">
        <v>15</v>
      </c>
      <c r="P25" s="59"/>
      <c r="Q25" s="59"/>
    </row>
    <row r="26" spans="1:17" x14ac:dyDescent="0.25">
      <c r="C26" s="23" t="s">
        <v>14</v>
      </c>
      <c r="D26" s="24"/>
      <c r="E26" s="23" t="s">
        <v>13</v>
      </c>
      <c r="G26" s="23" t="s">
        <v>14</v>
      </c>
      <c r="H26" s="24"/>
      <c r="I26" s="23" t="s">
        <v>13</v>
      </c>
      <c r="K26" s="23" t="s">
        <v>14</v>
      </c>
      <c r="L26" s="24"/>
      <c r="M26" s="23" t="s">
        <v>13</v>
      </c>
      <c r="O26" s="23" t="s">
        <v>14</v>
      </c>
      <c r="P26" s="24"/>
      <c r="Q26" s="23" t="s">
        <v>13</v>
      </c>
    </row>
    <row r="28" spans="1:17" x14ac:dyDescent="0.25">
      <c r="A28" s="1" t="s">
        <v>29</v>
      </c>
      <c r="C28" s="57">
        <v>3</v>
      </c>
      <c r="D28" s="10"/>
      <c r="E28" s="57">
        <v>505</v>
      </c>
      <c r="G28" s="57">
        <v>5</v>
      </c>
      <c r="H28" s="10"/>
      <c r="I28" s="57">
        <v>1525</v>
      </c>
      <c r="K28" s="57">
        <v>7</v>
      </c>
      <c r="L28" s="10"/>
      <c r="M28" s="57">
        <v>1892</v>
      </c>
      <c r="O28" s="57">
        <v>11</v>
      </c>
      <c r="P28" s="10"/>
      <c r="Q28" s="57">
        <v>2623</v>
      </c>
    </row>
    <row r="29" spans="1:17" ht="12" customHeight="1" x14ac:dyDescent="0.25">
      <c r="C29" s="10"/>
      <c r="D29" s="10"/>
      <c r="E29" s="10"/>
      <c r="G29" s="10"/>
      <c r="H29" s="10"/>
      <c r="I29" s="10"/>
      <c r="K29" s="10"/>
      <c r="L29" s="10"/>
      <c r="M29" s="10"/>
      <c r="O29" s="10"/>
      <c r="P29" s="10"/>
      <c r="Q29" s="10"/>
    </row>
    <row r="30" spans="1:17" x14ac:dyDescent="0.25">
      <c r="A30" s="1" t="s">
        <v>28</v>
      </c>
      <c r="C30" s="57">
        <v>1</v>
      </c>
      <c r="D30" s="10"/>
      <c r="E30" s="57">
        <v>1009</v>
      </c>
      <c r="G30" s="57">
        <v>1</v>
      </c>
      <c r="H30" s="10"/>
      <c r="I30" s="57">
        <v>1009</v>
      </c>
      <c r="K30" s="57">
        <v>2</v>
      </c>
      <c r="L30" s="10"/>
      <c r="M30" s="57">
        <v>1354</v>
      </c>
      <c r="O30" s="57">
        <v>7</v>
      </c>
      <c r="P30" s="10"/>
      <c r="Q30" s="57">
        <v>2743</v>
      </c>
    </row>
    <row r="31" spans="1:17" ht="12" customHeight="1" x14ac:dyDescent="0.25">
      <c r="C31" s="10"/>
      <c r="D31" s="10"/>
      <c r="E31" s="10"/>
      <c r="G31" s="10"/>
      <c r="H31" s="10"/>
      <c r="I31" s="10"/>
      <c r="K31" s="10"/>
      <c r="L31" s="10"/>
      <c r="M31" s="10"/>
      <c r="O31" s="10"/>
      <c r="P31" s="10"/>
      <c r="Q31" s="10"/>
    </row>
    <row r="32" spans="1:17" collapsed="1" x14ac:dyDescent="0.25">
      <c r="A32" s="1" t="s">
        <v>21</v>
      </c>
      <c r="C32" s="58">
        <v>1</v>
      </c>
      <c r="D32" s="10"/>
      <c r="E32" s="58">
        <v>273</v>
      </c>
      <c r="G32" s="58">
        <v>1</v>
      </c>
      <c r="H32" s="10"/>
      <c r="I32" s="58">
        <v>273</v>
      </c>
      <c r="K32" s="58">
        <v>1</v>
      </c>
      <c r="L32" s="10"/>
      <c r="M32" s="58">
        <v>273</v>
      </c>
      <c r="O32" s="58">
        <v>1</v>
      </c>
      <c r="P32" s="10"/>
      <c r="Q32" s="58">
        <v>273</v>
      </c>
    </row>
    <row r="33" spans="1:17" ht="12" customHeight="1" x14ac:dyDescent="0.25">
      <c r="C33" s="10"/>
      <c r="D33" s="10"/>
      <c r="E33" s="27"/>
      <c r="G33" s="10"/>
      <c r="H33" s="10"/>
      <c r="I33" s="27"/>
      <c r="K33" s="10"/>
      <c r="L33" s="10"/>
      <c r="M33" s="27"/>
      <c r="O33" s="10"/>
      <c r="P33" s="10"/>
      <c r="Q33" s="27"/>
    </row>
    <row r="34" spans="1:17" x14ac:dyDescent="0.25">
      <c r="A34" s="1" t="s">
        <v>7</v>
      </c>
      <c r="C34" s="58">
        <v>1</v>
      </c>
      <c r="D34" s="10"/>
      <c r="E34" s="58">
        <v>138</v>
      </c>
      <c r="G34" s="58">
        <v>14</v>
      </c>
      <c r="H34" s="10"/>
      <c r="I34" s="58">
        <v>1247</v>
      </c>
      <c r="K34" s="58">
        <v>15</v>
      </c>
      <c r="L34" s="10"/>
      <c r="M34" s="58">
        <v>1397</v>
      </c>
      <c r="O34" s="58">
        <v>17</v>
      </c>
      <c r="P34" s="10"/>
      <c r="Q34" s="58">
        <v>1795</v>
      </c>
    </row>
    <row r="35" spans="1:17" ht="12" customHeight="1" x14ac:dyDescent="0.25">
      <c r="C35" s="10"/>
      <c r="D35" s="10"/>
      <c r="E35" s="10"/>
      <c r="G35" s="10"/>
      <c r="H35" s="10"/>
      <c r="I35" s="10"/>
      <c r="K35" s="10"/>
      <c r="L35" s="10"/>
      <c r="M35" s="10"/>
      <c r="O35" s="10"/>
      <c r="P35" s="10"/>
      <c r="Q35" s="10"/>
    </row>
    <row r="36" spans="1:17" x14ac:dyDescent="0.25">
      <c r="A36" s="1" t="s">
        <v>6</v>
      </c>
      <c r="C36" s="57">
        <v>0</v>
      </c>
      <c r="D36" s="10"/>
      <c r="E36" s="57">
        <v>0</v>
      </c>
      <c r="G36" s="57">
        <v>0</v>
      </c>
      <c r="H36" s="10"/>
      <c r="I36" s="57">
        <v>0</v>
      </c>
      <c r="K36" s="57">
        <v>2</v>
      </c>
      <c r="L36" s="10"/>
      <c r="M36" s="57">
        <v>184</v>
      </c>
      <c r="O36" s="57">
        <v>2</v>
      </c>
      <c r="P36" s="10"/>
      <c r="Q36" s="57">
        <v>184</v>
      </c>
    </row>
    <row r="37" spans="1:17" ht="12" customHeight="1" x14ac:dyDescent="0.25">
      <c r="C37" s="10"/>
      <c r="D37" s="10"/>
      <c r="E37" s="10"/>
      <c r="G37" s="10"/>
      <c r="H37" s="10"/>
      <c r="I37" s="10"/>
      <c r="K37" s="10"/>
      <c r="L37" s="10"/>
      <c r="M37" s="10"/>
      <c r="O37" s="10"/>
      <c r="P37" s="10"/>
      <c r="Q37" s="10"/>
    </row>
    <row r="38" spans="1:17" collapsed="1" x14ac:dyDescent="0.25">
      <c r="A38" s="1" t="s">
        <v>5</v>
      </c>
      <c r="C38" s="57">
        <v>9</v>
      </c>
      <c r="D38" s="10"/>
      <c r="E38" s="57">
        <v>1129</v>
      </c>
      <c r="G38" s="57">
        <v>13</v>
      </c>
      <c r="H38" s="10"/>
      <c r="I38" s="57">
        <v>1589</v>
      </c>
      <c r="K38" s="57">
        <v>13</v>
      </c>
      <c r="L38" s="10"/>
      <c r="M38" s="57">
        <v>1589</v>
      </c>
      <c r="O38" s="57">
        <v>14</v>
      </c>
      <c r="P38" s="10"/>
      <c r="Q38" s="57">
        <v>1669</v>
      </c>
    </row>
    <row r="39" spans="1:17" ht="12" customHeight="1" x14ac:dyDescent="0.25"/>
    <row r="40" spans="1:17" x14ac:dyDescent="0.25">
      <c r="A40" s="1" t="s">
        <v>20</v>
      </c>
      <c r="C40" s="58">
        <v>1</v>
      </c>
      <c r="E40" s="57">
        <v>65</v>
      </c>
      <c r="G40" s="58">
        <v>1</v>
      </c>
      <c r="I40" s="57">
        <v>65</v>
      </c>
      <c r="K40" s="58">
        <v>1</v>
      </c>
      <c r="M40" s="57">
        <v>65</v>
      </c>
      <c r="O40" s="58">
        <v>1</v>
      </c>
      <c r="Q40" s="57">
        <v>65</v>
      </c>
    </row>
    <row r="41" spans="1:17" ht="12" customHeight="1" x14ac:dyDescent="0.25">
      <c r="C41" s="58"/>
      <c r="E41" s="57"/>
      <c r="G41" s="58"/>
      <c r="I41" s="57"/>
      <c r="K41" s="58"/>
      <c r="M41" s="57"/>
      <c r="O41" s="58"/>
      <c r="Q41" s="57"/>
    </row>
    <row r="42" spans="1:17" x14ac:dyDescent="0.25">
      <c r="A42" s="1" t="s">
        <v>30</v>
      </c>
      <c r="C42" s="58">
        <v>0</v>
      </c>
      <c r="E42" s="57">
        <v>0</v>
      </c>
      <c r="G42" s="58">
        <v>1</v>
      </c>
      <c r="I42" s="57">
        <v>136</v>
      </c>
      <c r="K42" s="58">
        <v>1</v>
      </c>
      <c r="M42" s="57">
        <v>136</v>
      </c>
      <c r="O42" s="58">
        <v>2</v>
      </c>
      <c r="Q42" s="57">
        <v>370</v>
      </c>
    </row>
    <row r="43" spans="1:17" ht="18.75" thickBot="1" x14ac:dyDescent="0.3">
      <c r="A43" s="7" t="s">
        <v>3</v>
      </c>
      <c r="B43" s="56"/>
      <c r="C43" s="9">
        <v>16</v>
      </c>
      <c r="D43" s="10"/>
      <c r="E43" s="9">
        <v>3119</v>
      </c>
      <c r="G43" s="9">
        <v>36</v>
      </c>
      <c r="H43" s="10"/>
      <c r="I43" s="9">
        <v>5844</v>
      </c>
      <c r="K43" s="9">
        <v>42</v>
      </c>
      <c r="L43" s="10"/>
      <c r="M43" s="9">
        <v>6890</v>
      </c>
      <c r="O43" s="9">
        <v>55</v>
      </c>
      <c r="P43" s="10"/>
      <c r="Q43" s="9">
        <v>9722</v>
      </c>
    </row>
    <row r="44" spans="1:17" ht="18.75" thickTop="1" x14ac:dyDescent="0.25"/>
    <row r="45" spans="1:17" ht="20.25" x14ac:dyDescent="0.3">
      <c r="C45" s="30">
        <v>2008</v>
      </c>
      <c r="D45" s="30"/>
      <c r="E45" s="30"/>
      <c r="G45" s="30">
        <v>2008</v>
      </c>
      <c r="H45" s="30"/>
      <c r="I45" s="30"/>
      <c r="K45" s="30">
        <v>2008</v>
      </c>
      <c r="L45" s="30"/>
      <c r="M45" s="30"/>
      <c r="O45" s="30">
        <v>2008</v>
      </c>
      <c r="P45" s="30"/>
      <c r="Q45" s="30"/>
    </row>
    <row r="46" spans="1:17" x14ac:dyDescent="0.25">
      <c r="C46" s="60" t="s">
        <v>18</v>
      </c>
      <c r="D46" s="60"/>
      <c r="E46" s="60"/>
      <c r="G46" s="59" t="s">
        <v>17</v>
      </c>
      <c r="H46" s="59"/>
      <c r="I46" s="59"/>
      <c r="K46" s="59" t="s">
        <v>16</v>
      </c>
      <c r="L46" s="59"/>
      <c r="M46" s="59"/>
      <c r="O46" s="59" t="s">
        <v>15</v>
      </c>
      <c r="P46" s="59"/>
      <c r="Q46" s="59"/>
    </row>
    <row r="47" spans="1:17" x14ac:dyDescent="0.25">
      <c r="C47" s="23" t="s">
        <v>14</v>
      </c>
      <c r="D47" s="24"/>
      <c r="E47" s="23" t="s">
        <v>13</v>
      </c>
      <c r="G47" s="23" t="s">
        <v>14</v>
      </c>
      <c r="H47" s="24"/>
      <c r="I47" s="23" t="s">
        <v>13</v>
      </c>
      <c r="K47" s="23" t="s">
        <v>14</v>
      </c>
      <c r="L47" s="24"/>
      <c r="M47" s="23" t="s">
        <v>13</v>
      </c>
      <c r="O47" s="23" t="s">
        <v>14</v>
      </c>
      <c r="P47" s="24"/>
      <c r="Q47" s="23" t="s">
        <v>13</v>
      </c>
    </row>
    <row r="49" spans="1:17" x14ac:dyDescent="0.25">
      <c r="A49" s="1" t="s">
        <v>29</v>
      </c>
      <c r="C49" s="57">
        <v>0</v>
      </c>
      <c r="D49" s="10"/>
      <c r="E49" s="57">
        <v>0</v>
      </c>
      <c r="G49" s="57">
        <v>1</v>
      </c>
      <c r="H49" s="10"/>
      <c r="I49" s="57">
        <v>256</v>
      </c>
      <c r="K49" s="57">
        <v>2</v>
      </c>
      <c r="L49" s="10"/>
      <c r="M49" s="57">
        <v>420</v>
      </c>
      <c r="O49" s="61">
        <v>4</v>
      </c>
      <c r="P49" s="10"/>
      <c r="Q49" s="61">
        <v>951</v>
      </c>
    </row>
    <row r="50" spans="1:17" ht="12" customHeight="1" x14ac:dyDescent="0.25">
      <c r="C50" s="10"/>
      <c r="D50" s="10"/>
      <c r="E50" s="10"/>
      <c r="G50" s="10"/>
      <c r="H50" s="10"/>
      <c r="I50" s="10"/>
      <c r="K50" s="10"/>
      <c r="L50" s="10"/>
      <c r="M50" s="10"/>
      <c r="O50" s="10"/>
      <c r="P50" s="10"/>
      <c r="Q50" s="10"/>
    </row>
    <row r="51" spans="1:17" x14ac:dyDescent="0.25">
      <c r="A51" s="1" t="s">
        <v>28</v>
      </c>
      <c r="C51" s="57">
        <v>3</v>
      </c>
      <c r="D51" s="10"/>
      <c r="E51" s="57">
        <v>608</v>
      </c>
      <c r="G51" s="57">
        <v>7</v>
      </c>
      <c r="H51" s="10"/>
      <c r="I51" s="57">
        <v>1919</v>
      </c>
      <c r="K51" s="57">
        <v>9</v>
      </c>
      <c r="L51" s="10"/>
      <c r="M51" s="57">
        <v>2266</v>
      </c>
      <c r="O51" s="61">
        <v>10</v>
      </c>
      <c r="P51" s="10"/>
      <c r="Q51" s="61">
        <v>2622</v>
      </c>
    </row>
    <row r="52" spans="1:17" ht="12" customHeight="1" x14ac:dyDescent="0.25">
      <c r="C52" s="10"/>
      <c r="D52" s="10"/>
      <c r="E52" s="10"/>
      <c r="G52" s="10"/>
      <c r="H52" s="10"/>
      <c r="I52" s="10"/>
      <c r="K52" s="10"/>
      <c r="L52" s="10"/>
      <c r="M52" s="10"/>
      <c r="O52" s="10"/>
      <c r="P52" s="10"/>
      <c r="Q52" s="10"/>
    </row>
    <row r="53" spans="1:17" ht="21" x14ac:dyDescent="0.25">
      <c r="A53" s="1" t="s">
        <v>10</v>
      </c>
      <c r="C53" s="57">
        <v>2</v>
      </c>
      <c r="D53" s="17"/>
      <c r="E53" s="57">
        <v>332</v>
      </c>
      <c r="G53" s="57">
        <v>2</v>
      </c>
      <c r="H53" s="17"/>
      <c r="I53" s="57">
        <v>332</v>
      </c>
      <c r="K53" s="57">
        <v>2</v>
      </c>
      <c r="L53" s="17"/>
      <c r="M53" s="57">
        <v>332</v>
      </c>
      <c r="O53" s="61">
        <v>2</v>
      </c>
      <c r="P53" s="17"/>
      <c r="Q53" s="61">
        <v>332</v>
      </c>
    </row>
    <row r="54" spans="1:17" ht="12" customHeight="1" x14ac:dyDescent="0.25">
      <c r="C54" s="10"/>
      <c r="D54" s="10"/>
      <c r="E54" s="10"/>
      <c r="G54" s="10"/>
      <c r="H54" s="10"/>
      <c r="I54" s="10"/>
      <c r="K54" s="10"/>
      <c r="L54" s="10"/>
      <c r="M54" s="10"/>
      <c r="O54" s="10"/>
      <c r="P54" s="10"/>
      <c r="Q54" s="10"/>
    </row>
    <row r="55" spans="1:17" x14ac:dyDescent="0.25">
      <c r="A55" s="1" t="s">
        <v>21</v>
      </c>
      <c r="C55" s="58">
        <v>2</v>
      </c>
      <c r="D55" s="10"/>
      <c r="E55" s="58">
        <v>608</v>
      </c>
      <c r="G55" s="58">
        <v>2</v>
      </c>
      <c r="H55" s="10"/>
      <c r="I55" s="58">
        <v>608</v>
      </c>
      <c r="K55" s="58">
        <v>2</v>
      </c>
      <c r="L55" s="10"/>
      <c r="M55" s="58">
        <v>608</v>
      </c>
      <c r="O55" s="62">
        <v>2</v>
      </c>
      <c r="P55" s="10"/>
      <c r="Q55" s="62">
        <v>608</v>
      </c>
    </row>
    <row r="56" spans="1:17" ht="12" customHeight="1" x14ac:dyDescent="0.25">
      <c r="C56" s="10"/>
      <c r="D56" s="10"/>
      <c r="E56" s="27"/>
      <c r="G56" s="10"/>
      <c r="H56" s="10"/>
      <c r="I56" s="27"/>
      <c r="K56" s="10"/>
      <c r="L56" s="10"/>
      <c r="M56" s="27"/>
      <c r="O56" s="10"/>
      <c r="P56" s="10"/>
      <c r="Q56" s="27"/>
    </row>
    <row r="57" spans="1:17" x14ac:dyDescent="0.25">
      <c r="A57" s="1" t="s">
        <v>7</v>
      </c>
      <c r="C57" s="58">
        <v>2</v>
      </c>
      <c r="D57" s="10"/>
      <c r="E57" s="58">
        <v>368</v>
      </c>
      <c r="G57" s="58">
        <v>4</v>
      </c>
      <c r="H57" s="10"/>
      <c r="I57" s="58">
        <v>793</v>
      </c>
      <c r="K57" s="58">
        <v>4</v>
      </c>
      <c r="L57" s="10"/>
      <c r="M57" s="58">
        <v>793</v>
      </c>
      <c r="O57" s="62">
        <v>5</v>
      </c>
      <c r="P57" s="10"/>
      <c r="Q57" s="62">
        <v>931</v>
      </c>
    </row>
    <row r="58" spans="1:17" ht="12" customHeight="1" x14ac:dyDescent="0.25">
      <c r="C58" s="10"/>
      <c r="D58" s="10"/>
      <c r="E58" s="10"/>
      <c r="G58" s="10"/>
      <c r="H58" s="10"/>
      <c r="I58" s="10"/>
      <c r="K58" s="10"/>
      <c r="L58" s="10"/>
      <c r="M58" s="10"/>
      <c r="O58" s="10"/>
      <c r="P58" s="10"/>
      <c r="Q58" s="10"/>
    </row>
    <row r="59" spans="1:17" x14ac:dyDescent="0.25">
      <c r="A59" s="1" t="s">
        <v>6</v>
      </c>
      <c r="C59" s="57">
        <v>5</v>
      </c>
      <c r="D59" s="10"/>
      <c r="E59" s="57">
        <v>496</v>
      </c>
      <c r="G59" s="57">
        <v>6</v>
      </c>
      <c r="H59" s="10"/>
      <c r="I59" s="57">
        <v>576</v>
      </c>
      <c r="K59" s="57">
        <v>8</v>
      </c>
      <c r="L59" s="10"/>
      <c r="M59" s="57">
        <v>784</v>
      </c>
      <c r="O59" s="61">
        <v>8</v>
      </c>
      <c r="P59" s="10"/>
      <c r="Q59" s="61">
        <v>784</v>
      </c>
    </row>
    <row r="60" spans="1:17" ht="12" customHeight="1" x14ac:dyDescent="0.25">
      <c r="C60" s="10"/>
      <c r="D60" s="10"/>
      <c r="E60" s="10"/>
      <c r="G60" s="10"/>
      <c r="H60" s="10"/>
      <c r="I60" s="10"/>
      <c r="K60" s="10"/>
      <c r="L60" s="10"/>
      <c r="M60" s="10"/>
      <c r="O60" s="10"/>
      <c r="P60" s="10"/>
      <c r="Q60" s="10"/>
    </row>
    <row r="61" spans="1:17" collapsed="1" x14ac:dyDescent="0.25">
      <c r="A61" s="1" t="s">
        <v>5</v>
      </c>
      <c r="C61" s="57">
        <v>6</v>
      </c>
      <c r="D61" s="10"/>
      <c r="E61" s="57">
        <v>689</v>
      </c>
      <c r="G61" s="57">
        <v>9</v>
      </c>
      <c r="H61" s="10"/>
      <c r="I61" s="57">
        <v>1009</v>
      </c>
      <c r="K61" s="57">
        <v>10</v>
      </c>
      <c r="L61" s="10"/>
      <c r="M61" s="57">
        <v>1128</v>
      </c>
      <c r="O61" s="61">
        <v>11</v>
      </c>
      <c r="P61" s="10"/>
      <c r="Q61" s="61">
        <v>1297</v>
      </c>
    </row>
    <row r="62" spans="1:17" ht="12" customHeight="1" x14ac:dyDescent="0.25"/>
    <row r="63" spans="1:17" ht="18.75" collapsed="1" thickBot="1" x14ac:dyDescent="0.3">
      <c r="A63" s="7" t="s">
        <v>3</v>
      </c>
      <c r="B63" s="56"/>
      <c r="C63" s="9">
        <v>20</v>
      </c>
      <c r="D63" s="10"/>
      <c r="E63" s="9">
        <v>3101</v>
      </c>
      <c r="G63" s="9">
        <v>31</v>
      </c>
      <c r="H63" s="10"/>
      <c r="I63" s="9">
        <v>5493</v>
      </c>
      <c r="K63" s="9">
        <v>37</v>
      </c>
      <c r="L63" s="10"/>
      <c r="M63" s="9">
        <v>6331</v>
      </c>
      <c r="O63" s="9">
        <v>42</v>
      </c>
      <c r="P63" s="10"/>
      <c r="Q63" s="9">
        <v>7525</v>
      </c>
    </row>
    <row r="64" spans="1:17" ht="39" customHeight="1" thickTop="1" x14ac:dyDescent="0.25"/>
    <row r="65" spans="1:17" ht="20.25" x14ac:dyDescent="0.3">
      <c r="C65" s="30">
        <v>2009</v>
      </c>
      <c r="D65" s="30"/>
      <c r="E65" s="30"/>
      <c r="G65" s="30">
        <v>2009</v>
      </c>
      <c r="H65" s="30"/>
      <c r="I65" s="30"/>
      <c r="K65" s="30">
        <v>2009</v>
      </c>
      <c r="L65" s="30"/>
      <c r="M65" s="30"/>
      <c r="O65" s="30">
        <v>2009</v>
      </c>
      <c r="P65" s="30"/>
      <c r="Q65" s="30"/>
    </row>
    <row r="66" spans="1:17" ht="18" customHeight="1" x14ac:dyDescent="0.25">
      <c r="C66" s="60" t="s">
        <v>18</v>
      </c>
      <c r="D66" s="60"/>
      <c r="E66" s="60"/>
      <c r="G66" s="59" t="s">
        <v>17</v>
      </c>
      <c r="H66" s="59"/>
      <c r="I66" s="59"/>
      <c r="K66" s="59" t="s">
        <v>16</v>
      </c>
      <c r="L66" s="59"/>
      <c r="M66" s="59"/>
      <c r="O66" s="59" t="s">
        <v>15</v>
      </c>
      <c r="P66" s="59"/>
      <c r="Q66" s="59"/>
    </row>
    <row r="67" spans="1:17" x14ac:dyDescent="0.25">
      <c r="C67" s="23" t="s">
        <v>14</v>
      </c>
      <c r="D67" s="24"/>
      <c r="E67" s="23" t="s">
        <v>13</v>
      </c>
      <c r="G67" s="23" t="s">
        <v>14</v>
      </c>
      <c r="H67" s="24"/>
      <c r="I67" s="23" t="s">
        <v>13</v>
      </c>
      <c r="K67" s="23" t="s">
        <v>14</v>
      </c>
      <c r="L67" s="24"/>
      <c r="M67" s="23" t="s">
        <v>13</v>
      </c>
      <c r="O67" s="23" t="s">
        <v>14</v>
      </c>
      <c r="P67" s="24"/>
      <c r="Q67" s="23" t="s">
        <v>13</v>
      </c>
    </row>
    <row r="69" spans="1:17" ht="18" customHeight="1" x14ac:dyDescent="0.25">
      <c r="A69" s="1" t="s">
        <v>29</v>
      </c>
      <c r="C69" s="58">
        <v>0</v>
      </c>
      <c r="D69" s="10"/>
      <c r="E69" s="58">
        <v>0</v>
      </c>
      <c r="G69" s="57">
        <v>1</v>
      </c>
      <c r="H69" s="10"/>
      <c r="I69" s="57">
        <v>297</v>
      </c>
      <c r="K69" s="57">
        <v>2</v>
      </c>
      <c r="L69" s="10"/>
      <c r="M69" s="57">
        <v>393</v>
      </c>
      <c r="O69" s="57">
        <v>5</v>
      </c>
      <c r="P69" s="10"/>
      <c r="Q69" s="57">
        <v>874</v>
      </c>
    </row>
    <row r="70" spans="1:17" ht="12" customHeight="1" x14ac:dyDescent="0.25">
      <c r="C70" s="10"/>
      <c r="D70" s="10"/>
      <c r="E70" s="10" t="s">
        <v>8</v>
      </c>
      <c r="G70" s="10"/>
      <c r="H70" s="10"/>
      <c r="I70" s="10" t="s">
        <v>8</v>
      </c>
      <c r="K70" s="10"/>
      <c r="L70" s="10"/>
      <c r="M70" s="10" t="s">
        <v>8</v>
      </c>
      <c r="O70" s="10"/>
      <c r="P70" s="10"/>
      <c r="Q70" s="10" t="s">
        <v>8</v>
      </c>
    </row>
    <row r="71" spans="1:17" ht="18" customHeight="1" x14ac:dyDescent="0.25">
      <c r="A71" s="1" t="s">
        <v>28</v>
      </c>
      <c r="C71" s="58">
        <v>0</v>
      </c>
      <c r="D71" s="10"/>
      <c r="E71" s="58">
        <v>0</v>
      </c>
      <c r="G71" s="57">
        <v>0</v>
      </c>
      <c r="H71" s="10"/>
      <c r="I71" s="57">
        <v>0</v>
      </c>
      <c r="K71" s="57">
        <v>2</v>
      </c>
      <c r="L71" s="10"/>
      <c r="M71" s="57">
        <v>407</v>
      </c>
      <c r="O71" s="57">
        <v>3</v>
      </c>
      <c r="P71" s="10"/>
      <c r="Q71" s="57">
        <v>1005</v>
      </c>
    </row>
    <row r="72" spans="1:17" ht="12" customHeight="1" x14ac:dyDescent="0.25">
      <c r="C72" s="10"/>
      <c r="D72" s="10"/>
      <c r="E72" s="10"/>
      <c r="G72" s="10"/>
      <c r="H72" s="10"/>
      <c r="I72" s="10"/>
      <c r="K72" s="10"/>
      <c r="L72" s="10"/>
      <c r="M72" s="10"/>
      <c r="O72" s="10"/>
      <c r="P72" s="10"/>
      <c r="Q72" s="10"/>
    </row>
    <row r="73" spans="1:17" ht="18" customHeight="1" x14ac:dyDescent="0.25">
      <c r="A73" s="1" t="s">
        <v>21</v>
      </c>
      <c r="C73" s="58">
        <v>0</v>
      </c>
      <c r="D73" s="10"/>
      <c r="E73" s="58">
        <v>0</v>
      </c>
      <c r="G73" s="58">
        <v>1</v>
      </c>
      <c r="H73" s="10"/>
      <c r="I73" s="58">
        <v>374</v>
      </c>
      <c r="K73" s="58">
        <v>1</v>
      </c>
      <c r="L73" s="10"/>
      <c r="M73" s="58">
        <v>374</v>
      </c>
      <c r="O73" s="58">
        <v>1</v>
      </c>
      <c r="P73" s="10"/>
      <c r="Q73" s="58">
        <v>374</v>
      </c>
    </row>
    <row r="74" spans="1:17" ht="12" customHeight="1" x14ac:dyDescent="0.25">
      <c r="C74" s="10"/>
      <c r="D74" s="10"/>
      <c r="E74" s="27"/>
      <c r="G74" s="10"/>
      <c r="H74" s="10"/>
      <c r="I74" s="27"/>
      <c r="K74" s="10"/>
      <c r="L74" s="10"/>
      <c r="M74" s="27"/>
      <c r="O74" s="10"/>
      <c r="P74" s="10"/>
      <c r="Q74" s="27"/>
    </row>
    <row r="75" spans="1:17" ht="18" customHeight="1" x14ac:dyDescent="0.25">
      <c r="A75" s="1" t="s">
        <v>7</v>
      </c>
      <c r="C75" s="58">
        <v>0</v>
      </c>
      <c r="D75" s="10"/>
      <c r="E75" s="58">
        <v>0</v>
      </c>
      <c r="G75" s="58">
        <v>1</v>
      </c>
      <c r="H75" s="10"/>
      <c r="I75" s="58">
        <v>190</v>
      </c>
      <c r="K75" s="58">
        <v>1</v>
      </c>
      <c r="L75" s="10"/>
      <c r="M75" s="58">
        <v>190</v>
      </c>
      <c r="O75" s="58">
        <v>2</v>
      </c>
      <c r="P75" s="10"/>
      <c r="Q75" s="58">
        <v>560</v>
      </c>
    </row>
    <row r="76" spans="1:17" ht="12" customHeight="1" x14ac:dyDescent="0.25">
      <c r="C76" s="10"/>
      <c r="D76" s="10"/>
      <c r="E76" s="10"/>
      <c r="G76" s="10"/>
      <c r="H76" s="10"/>
      <c r="I76" s="10"/>
      <c r="K76" s="10"/>
      <c r="L76" s="10"/>
      <c r="M76" s="10"/>
      <c r="O76" s="10"/>
      <c r="P76" s="10"/>
      <c r="Q76" s="10"/>
    </row>
    <row r="77" spans="1:17" x14ac:dyDescent="0.25">
      <c r="A77" s="1" t="s">
        <v>6</v>
      </c>
      <c r="C77" s="57">
        <v>2</v>
      </c>
      <c r="D77" s="10"/>
      <c r="E77" s="57">
        <v>276</v>
      </c>
      <c r="G77" s="57">
        <v>2</v>
      </c>
      <c r="H77" s="10"/>
      <c r="I77" s="57">
        <v>276</v>
      </c>
      <c r="K77" s="57">
        <v>2</v>
      </c>
      <c r="L77" s="10"/>
      <c r="M77" s="57">
        <v>276</v>
      </c>
      <c r="O77" s="57">
        <v>3</v>
      </c>
      <c r="P77" s="10"/>
      <c r="Q77" s="57">
        <v>462</v>
      </c>
    </row>
    <row r="78" spans="1:17" ht="12" customHeight="1" x14ac:dyDescent="0.25">
      <c r="C78" s="10"/>
      <c r="D78" s="10"/>
      <c r="E78" s="10"/>
      <c r="G78" s="10"/>
      <c r="H78" s="10"/>
      <c r="I78" s="10"/>
      <c r="K78" s="10"/>
      <c r="L78" s="10"/>
      <c r="M78" s="10"/>
      <c r="O78" s="10"/>
      <c r="P78" s="10"/>
      <c r="Q78" s="10"/>
    </row>
    <row r="79" spans="1:17" collapsed="1" x14ac:dyDescent="0.25">
      <c r="A79" s="1" t="s">
        <v>5</v>
      </c>
      <c r="C79" s="57">
        <v>2</v>
      </c>
      <c r="D79" s="10"/>
      <c r="E79" s="57">
        <v>201</v>
      </c>
      <c r="G79" s="57">
        <v>2</v>
      </c>
      <c r="H79" s="10"/>
      <c r="I79" s="57">
        <v>201</v>
      </c>
      <c r="K79" s="57">
        <v>2</v>
      </c>
      <c r="L79" s="10"/>
      <c r="M79" s="57">
        <v>201</v>
      </c>
      <c r="O79" s="57">
        <v>2</v>
      </c>
      <c r="P79" s="10"/>
      <c r="Q79" s="57">
        <v>201</v>
      </c>
    </row>
    <row r="80" spans="1:17" ht="12" customHeight="1" x14ac:dyDescent="0.25"/>
    <row r="81" spans="1:17" ht="18" customHeight="1" x14ac:dyDescent="0.25">
      <c r="A81" s="1" t="s">
        <v>20</v>
      </c>
      <c r="C81" s="58">
        <v>0</v>
      </c>
      <c r="E81" s="57">
        <v>0</v>
      </c>
      <c r="G81" s="58">
        <v>0</v>
      </c>
      <c r="I81" s="57">
        <v>0</v>
      </c>
      <c r="K81" s="58">
        <v>0</v>
      </c>
      <c r="M81" s="57">
        <v>0</v>
      </c>
      <c r="O81" s="58">
        <v>1</v>
      </c>
      <c r="Q81" s="57">
        <v>0</v>
      </c>
    </row>
    <row r="82" spans="1:17" ht="12" customHeight="1" collapsed="1" x14ac:dyDescent="0.25">
      <c r="C82" s="58"/>
      <c r="E82" s="57"/>
      <c r="G82" s="58"/>
      <c r="I82" s="57"/>
      <c r="K82" s="58"/>
      <c r="M82" s="57"/>
      <c r="O82" s="58"/>
      <c r="Q82" s="57"/>
    </row>
    <row r="83" spans="1:17" ht="18.75" thickBot="1" x14ac:dyDescent="0.3">
      <c r="A83" s="7" t="s">
        <v>3</v>
      </c>
      <c r="B83" s="56"/>
      <c r="C83" s="9">
        <v>4</v>
      </c>
      <c r="D83" s="10"/>
      <c r="E83" s="9">
        <v>477</v>
      </c>
      <c r="G83" s="9">
        <v>7</v>
      </c>
      <c r="H83" s="10"/>
      <c r="I83" s="9">
        <v>1338</v>
      </c>
      <c r="K83" s="9">
        <v>10</v>
      </c>
      <c r="L83" s="10"/>
      <c r="M83" s="9">
        <v>1841</v>
      </c>
      <c r="O83" s="9">
        <v>17</v>
      </c>
      <c r="P83" s="10"/>
      <c r="Q83" s="9">
        <v>3476</v>
      </c>
    </row>
    <row r="84" spans="1:17" ht="18.75" thickTop="1" x14ac:dyDescent="0.25"/>
  </sheetData>
  <sheetProtection formatCells="0" formatColumns="0" formatRows="0" insertColumns="0" insertRows="0" insertHyperlinks="0" deleteColumns="0" deleteRows="0" sort="0" autoFilter="0" pivotTables="0"/>
  <mergeCells count="32">
    <mergeCell ref="O3:Q3"/>
    <mergeCell ref="O4:Q4"/>
    <mergeCell ref="K3:M3"/>
    <mergeCell ref="K4:M4"/>
    <mergeCell ref="C3:E3"/>
    <mergeCell ref="G3:I3"/>
    <mergeCell ref="G4:I4"/>
    <mergeCell ref="C4:E4"/>
    <mergeCell ref="C24:E24"/>
    <mergeCell ref="C25:E25"/>
    <mergeCell ref="G24:I24"/>
    <mergeCell ref="G25:I25"/>
    <mergeCell ref="O24:Q24"/>
    <mergeCell ref="O25:Q25"/>
    <mergeCell ref="K24:M24"/>
    <mergeCell ref="K25:M25"/>
    <mergeCell ref="C45:E45"/>
    <mergeCell ref="G45:I45"/>
    <mergeCell ref="K45:M45"/>
    <mergeCell ref="O45:Q45"/>
    <mergeCell ref="C46:E46"/>
    <mergeCell ref="G46:I46"/>
    <mergeCell ref="K46:M46"/>
    <mergeCell ref="O46:Q46"/>
    <mergeCell ref="C65:E65"/>
    <mergeCell ref="G65:I65"/>
    <mergeCell ref="K65:M65"/>
    <mergeCell ref="O65:Q65"/>
    <mergeCell ref="C66:E66"/>
    <mergeCell ref="G66:I66"/>
    <mergeCell ref="K66:M66"/>
    <mergeCell ref="O66:Q66"/>
  </mergeCells>
  <pageMargins left="0.5" right="0.5" top="1" bottom="0.75" header="0.5" footer="0.5"/>
  <pageSetup scale="51" firstPageNumber="3" orientation="portrait" r:id="rId1"/>
  <headerFooter scaleWithDoc="0" alignWithMargins="0">
    <oddFooter>&amp;C&amp;"Arial,Bold"&amp;10E-&amp;P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1A66-23C8-4B9D-8C41-C71F640B9FD9}">
  <sheetPr>
    <tabColor theme="0" tint="-0.249977111117893"/>
    <pageSetUpPr fitToPage="1"/>
  </sheetPr>
  <dimension ref="A1:Q71"/>
  <sheetViews>
    <sheetView view="pageBreakPreview" topLeftCell="A34" zoomScale="60" zoomScaleNormal="60" workbookViewId="0">
      <selection activeCell="A96" sqref="A96"/>
    </sheetView>
  </sheetViews>
  <sheetFormatPr defaultColWidth="9.140625" defaultRowHeight="18" x14ac:dyDescent="0.25"/>
  <cols>
    <col min="1" max="1" width="38.28515625" style="1" customWidth="1"/>
    <col min="2" max="2" width="3.42578125" style="1" customWidth="1"/>
    <col min="3" max="3" width="12.7109375" style="1" customWidth="1"/>
    <col min="4" max="4" width="2.85546875" style="1" customWidth="1"/>
    <col min="5" max="5" width="12.7109375" style="1" customWidth="1"/>
    <col min="6" max="6" width="5.42578125" style="1" customWidth="1"/>
    <col min="7" max="7" width="12.7109375" style="1" customWidth="1" collapsed="1"/>
    <col min="8" max="8" width="3" style="1" customWidth="1"/>
    <col min="9" max="9" width="12.7109375" style="1" customWidth="1"/>
    <col min="10" max="10" width="5.42578125" style="1" customWidth="1"/>
    <col min="11" max="11" width="12.5703125" style="1" customWidth="1"/>
    <col min="12" max="12" width="3" style="1" customWidth="1"/>
    <col min="13" max="13" width="12.5703125" style="1" customWidth="1"/>
    <col min="14" max="14" width="5.42578125" style="1" customWidth="1"/>
    <col min="15" max="15" width="12.5703125" style="1" customWidth="1"/>
    <col min="16" max="16" width="3" style="1" customWidth="1"/>
    <col min="17" max="17" width="12.5703125" style="1" customWidth="1"/>
    <col min="18" max="16384" width="9.140625" style="1"/>
  </cols>
  <sheetData>
    <row r="1" spans="1:17" ht="26.25" x14ac:dyDescent="0.4">
      <c r="A1" s="55" t="s">
        <v>27</v>
      </c>
      <c r="B1" s="54"/>
    </row>
    <row r="3" spans="1:17" ht="20.25" x14ac:dyDescent="0.3">
      <c r="C3" s="30">
        <v>2010</v>
      </c>
      <c r="D3" s="30"/>
      <c r="E3" s="30"/>
      <c r="G3" s="30">
        <v>2010</v>
      </c>
      <c r="H3" s="30"/>
      <c r="I3" s="30"/>
      <c r="K3" s="33">
        <v>2010</v>
      </c>
      <c r="L3" s="33"/>
      <c r="M3" s="33"/>
      <c r="O3" s="33">
        <v>2010</v>
      </c>
      <c r="P3" s="33"/>
      <c r="Q3" s="33"/>
    </row>
    <row r="4" spans="1:17" ht="17.45" customHeight="1" x14ac:dyDescent="0.25">
      <c r="C4" s="60" t="s">
        <v>18</v>
      </c>
      <c r="D4" s="60"/>
      <c r="E4" s="60"/>
      <c r="G4" s="60" t="s">
        <v>17</v>
      </c>
      <c r="H4" s="60"/>
      <c r="I4" s="60"/>
      <c r="K4" s="29" t="s">
        <v>16</v>
      </c>
      <c r="L4" s="29"/>
      <c r="M4" s="29"/>
      <c r="O4" s="29" t="s">
        <v>35</v>
      </c>
      <c r="P4" s="29"/>
      <c r="Q4" s="29"/>
    </row>
    <row r="5" spans="1:17" x14ac:dyDescent="0.25">
      <c r="C5" s="23" t="s">
        <v>14</v>
      </c>
      <c r="D5" s="24"/>
      <c r="E5" s="23" t="s">
        <v>13</v>
      </c>
      <c r="F5" s="54"/>
      <c r="G5" s="23" t="s">
        <v>14</v>
      </c>
      <c r="H5" s="24"/>
      <c r="I5" s="23" t="s">
        <v>13</v>
      </c>
      <c r="K5" s="23" t="s">
        <v>14</v>
      </c>
      <c r="L5" s="24"/>
      <c r="M5" s="23" t="s">
        <v>13</v>
      </c>
      <c r="O5" s="23" t="s">
        <v>14</v>
      </c>
      <c r="P5" s="24"/>
      <c r="Q5" s="23" t="s">
        <v>13</v>
      </c>
    </row>
    <row r="7" spans="1:17" x14ac:dyDescent="0.25">
      <c r="A7" s="1" t="s">
        <v>29</v>
      </c>
      <c r="C7" s="67">
        <v>0</v>
      </c>
      <c r="D7" s="67"/>
      <c r="E7" s="67">
        <v>0</v>
      </c>
      <c r="F7" s="68"/>
      <c r="G7" s="1">
        <v>3</v>
      </c>
      <c r="I7" s="68">
        <v>606</v>
      </c>
      <c r="K7" s="1">
        <v>3</v>
      </c>
      <c r="M7" s="1">
        <v>606</v>
      </c>
      <c r="O7" s="68">
        <v>4</v>
      </c>
      <c r="P7" s="68"/>
      <c r="Q7" s="68">
        <v>905</v>
      </c>
    </row>
    <row r="8" spans="1:17" ht="11.45" customHeight="1" x14ac:dyDescent="0.25">
      <c r="C8" s="67"/>
      <c r="D8" s="67"/>
      <c r="E8" s="67"/>
      <c r="F8" s="68"/>
      <c r="I8" s="68"/>
      <c r="O8" s="68"/>
      <c r="P8" s="68"/>
      <c r="Q8" s="68"/>
    </row>
    <row r="9" spans="1:17" collapsed="1" x14ac:dyDescent="0.25">
      <c r="A9" s="1" t="s">
        <v>28</v>
      </c>
      <c r="C9" s="58">
        <v>1</v>
      </c>
      <c r="D9" s="67"/>
      <c r="E9" s="58">
        <v>545</v>
      </c>
      <c r="F9" s="68"/>
      <c r="G9" s="1">
        <v>3</v>
      </c>
      <c r="I9" s="68">
        <v>1033</v>
      </c>
      <c r="K9" s="1">
        <v>4</v>
      </c>
      <c r="M9" s="68">
        <v>1312</v>
      </c>
      <c r="O9" s="68">
        <v>5</v>
      </c>
      <c r="P9" s="68"/>
      <c r="Q9" s="68">
        <v>1814</v>
      </c>
    </row>
    <row r="10" spans="1:17" ht="12" customHeight="1" x14ac:dyDescent="0.25">
      <c r="C10" s="10"/>
      <c r="D10" s="10"/>
      <c r="E10" s="10"/>
      <c r="F10" s="10"/>
      <c r="I10" s="68"/>
      <c r="O10" s="68"/>
      <c r="P10" s="68"/>
      <c r="Q10" s="68"/>
    </row>
    <row r="11" spans="1:17" ht="16.899999999999999" customHeight="1" x14ac:dyDescent="0.25">
      <c r="A11" s="1" t="s">
        <v>21</v>
      </c>
      <c r="C11" s="10">
        <v>0</v>
      </c>
      <c r="D11" s="10"/>
      <c r="E11" s="10">
        <v>0</v>
      </c>
      <c r="F11" s="10"/>
      <c r="G11" s="1">
        <v>2</v>
      </c>
      <c r="I11" s="67">
        <v>374</v>
      </c>
      <c r="K11" s="1">
        <v>2</v>
      </c>
      <c r="M11" s="1">
        <v>374</v>
      </c>
      <c r="O11" s="68">
        <v>2</v>
      </c>
      <c r="P11" s="68"/>
      <c r="Q11" s="68">
        <v>374</v>
      </c>
    </row>
    <row r="12" spans="1:17" ht="12" customHeight="1" x14ac:dyDescent="0.25">
      <c r="C12" s="10"/>
      <c r="D12" s="10"/>
      <c r="E12" s="10"/>
      <c r="F12" s="10"/>
      <c r="I12" s="67"/>
      <c r="O12" s="68"/>
      <c r="P12" s="68"/>
      <c r="Q12" s="68"/>
    </row>
    <row r="13" spans="1:17" ht="16.149999999999999" customHeight="1" x14ac:dyDescent="0.25">
      <c r="A13" s="1" t="s">
        <v>7</v>
      </c>
      <c r="C13" s="10">
        <v>0</v>
      </c>
      <c r="D13" s="10"/>
      <c r="E13" s="10">
        <v>0</v>
      </c>
      <c r="F13" s="10"/>
      <c r="G13" s="1">
        <v>2</v>
      </c>
      <c r="I13" s="68">
        <v>303</v>
      </c>
      <c r="K13" s="1">
        <v>3</v>
      </c>
      <c r="M13" s="1">
        <v>539</v>
      </c>
      <c r="O13" s="68">
        <v>7</v>
      </c>
      <c r="P13" s="68"/>
      <c r="Q13" s="68">
        <v>1527</v>
      </c>
    </row>
    <row r="14" spans="1:17" ht="12" customHeight="1" x14ac:dyDescent="0.25">
      <c r="C14" s="10"/>
      <c r="D14" s="10"/>
      <c r="E14" s="10"/>
      <c r="F14" s="10"/>
      <c r="I14" s="68"/>
      <c r="O14" s="68"/>
      <c r="P14" s="68"/>
      <c r="Q14" s="68"/>
    </row>
    <row r="15" spans="1:17" collapsed="1" x14ac:dyDescent="0.25">
      <c r="A15" s="1" t="s">
        <v>6</v>
      </c>
      <c r="C15" s="57">
        <v>6</v>
      </c>
      <c r="D15" s="10"/>
      <c r="E15" s="57">
        <v>601</v>
      </c>
      <c r="F15" s="10"/>
      <c r="G15" s="1">
        <v>9</v>
      </c>
      <c r="I15" s="68">
        <v>845</v>
      </c>
      <c r="K15" s="1">
        <v>10</v>
      </c>
      <c r="M15" s="1">
        <v>997</v>
      </c>
      <c r="O15" s="68">
        <v>10</v>
      </c>
      <c r="P15" s="68"/>
      <c r="Q15" s="68">
        <v>997</v>
      </c>
    </row>
    <row r="16" spans="1:17" ht="12.6" customHeight="1" x14ac:dyDescent="0.25">
      <c r="C16" s="57"/>
      <c r="D16" s="10"/>
      <c r="E16" s="57"/>
      <c r="F16" s="10"/>
      <c r="I16" s="68"/>
      <c r="O16" s="68"/>
      <c r="P16" s="68"/>
      <c r="Q16" s="68"/>
    </row>
    <row r="17" spans="1:17" x14ac:dyDescent="0.25">
      <c r="A17" s="1" t="s">
        <v>34</v>
      </c>
      <c r="C17" s="57">
        <v>0</v>
      </c>
      <c r="D17" s="10"/>
      <c r="E17" s="57">
        <v>0</v>
      </c>
      <c r="F17" s="10"/>
      <c r="G17" s="1">
        <v>1</v>
      </c>
      <c r="I17" s="68">
        <v>72</v>
      </c>
      <c r="K17" s="1">
        <v>1</v>
      </c>
      <c r="M17" s="1">
        <v>72</v>
      </c>
      <c r="O17" s="68">
        <v>3</v>
      </c>
      <c r="P17" s="68"/>
      <c r="Q17" s="68">
        <v>256</v>
      </c>
    </row>
    <row r="18" spans="1:17" ht="12.6" customHeight="1" x14ac:dyDescent="0.25">
      <c r="C18" s="57"/>
      <c r="D18" s="10"/>
      <c r="E18" s="57"/>
      <c r="F18" s="10"/>
      <c r="I18" s="68"/>
      <c r="O18" s="68"/>
      <c r="P18" s="68"/>
      <c r="Q18" s="68"/>
    </row>
    <row r="19" spans="1:17" x14ac:dyDescent="0.25">
      <c r="A19" s="1" t="s">
        <v>30</v>
      </c>
      <c r="C19" s="57">
        <v>0</v>
      </c>
      <c r="D19" s="10"/>
      <c r="E19" s="57">
        <v>0</v>
      </c>
      <c r="F19" s="10"/>
      <c r="G19" s="1">
        <v>1</v>
      </c>
      <c r="I19" s="68">
        <v>224</v>
      </c>
      <c r="K19" s="1">
        <v>1</v>
      </c>
      <c r="M19" s="1">
        <v>224</v>
      </c>
      <c r="O19" s="68">
        <v>1</v>
      </c>
      <c r="P19" s="68"/>
      <c r="Q19" s="68">
        <v>224</v>
      </c>
    </row>
    <row r="20" spans="1:17" ht="10.9" customHeight="1" collapsed="1" x14ac:dyDescent="0.25">
      <c r="C20" s="57"/>
      <c r="D20" s="10"/>
      <c r="E20" s="57"/>
      <c r="F20" s="10"/>
      <c r="I20" s="68"/>
      <c r="O20" s="68"/>
      <c r="P20" s="68"/>
      <c r="Q20" s="68"/>
    </row>
    <row r="21" spans="1:17" ht="18.75" thickBot="1" x14ac:dyDescent="0.3">
      <c r="A21" s="7" t="s">
        <v>3</v>
      </c>
      <c r="B21" s="56"/>
      <c r="C21" s="9">
        <v>7</v>
      </c>
      <c r="D21" s="10"/>
      <c r="E21" s="9">
        <v>1146</v>
      </c>
      <c r="F21" s="10"/>
      <c r="G21" s="70">
        <v>21</v>
      </c>
      <c r="I21" s="69">
        <v>3457</v>
      </c>
      <c r="K21" s="70">
        <v>24</v>
      </c>
      <c r="M21" s="69">
        <v>4125</v>
      </c>
      <c r="O21" s="69">
        <v>32</v>
      </c>
      <c r="P21" s="68"/>
      <c r="Q21" s="69">
        <v>6097</v>
      </c>
    </row>
    <row r="22" spans="1:17" ht="18.75" thickTop="1" x14ac:dyDescent="0.25">
      <c r="I22" s="68"/>
      <c r="O22" s="68"/>
      <c r="P22" s="68"/>
      <c r="Q22" s="68"/>
    </row>
    <row r="23" spans="1:17" x14ac:dyDescent="0.25">
      <c r="I23" s="68"/>
      <c r="O23" s="68"/>
      <c r="P23" s="68"/>
      <c r="Q23" s="68"/>
    </row>
    <row r="24" spans="1:17" ht="20.25" x14ac:dyDescent="0.3">
      <c r="C24" s="30">
        <v>2011</v>
      </c>
      <c r="D24" s="30"/>
      <c r="E24" s="30"/>
      <c r="G24" s="30">
        <v>2011</v>
      </c>
      <c r="H24" s="30"/>
      <c r="I24" s="30"/>
      <c r="K24" s="33">
        <v>2011</v>
      </c>
      <c r="L24" s="33"/>
      <c r="M24" s="33"/>
      <c r="O24" s="33">
        <v>2011</v>
      </c>
      <c r="P24" s="33"/>
      <c r="Q24" s="33"/>
    </row>
    <row r="25" spans="1:17" ht="17.45" customHeight="1" x14ac:dyDescent="0.25">
      <c r="C25" s="60" t="s">
        <v>18</v>
      </c>
      <c r="D25" s="60"/>
      <c r="E25" s="60"/>
      <c r="G25" s="60" t="s">
        <v>17</v>
      </c>
      <c r="H25" s="60"/>
      <c r="I25" s="60"/>
      <c r="K25" s="29" t="s">
        <v>16</v>
      </c>
      <c r="L25" s="29"/>
      <c r="M25" s="29"/>
      <c r="O25" s="29" t="s">
        <v>35</v>
      </c>
      <c r="P25" s="29"/>
      <c r="Q25" s="29"/>
    </row>
    <row r="26" spans="1:17" x14ac:dyDescent="0.25">
      <c r="C26" s="23" t="s">
        <v>14</v>
      </c>
      <c r="D26" s="24"/>
      <c r="E26" s="23" t="s">
        <v>13</v>
      </c>
      <c r="F26" s="54"/>
      <c r="G26" s="23" t="s">
        <v>14</v>
      </c>
      <c r="H26" s="24"/>
      <c r="I26" s="23" t="s">
        <v>13</v>
      </c>
      <c r="K26" s="23" t="s">
        <v>14</v>
      </c>
      <c r="L26" s="24"/>
      <c r="M26" s="23" t="s">
        <v>13</v>
      </c>
      <c r="O26" s="23" t="s">
        <v>14</v>
      </c>
      <c r="P26" s="24"/>
      <c r="Q26" s="23" t="s">
        <v>13</v>
      </c>
    </row>
    <row r="28" spans="1:17" x14ac:dyDescent="0.25">
      <c r="A28" s="1" t="s">
        <v>29</v>
      </c>
      <c r="C28" s="58">
        <v>2</v>
      </c>
      <c r="D28" s="67"/>
      <c r="E28" s="58">
        <v>482</v>
      </c>
      <c r="G28" s="58">
        <v>2</v>
      </c>
      <c r="H28" s="67"/>
      <c r="I28" s="58">
        <v>482</v>
      </c>
      <c r="K28" s="58">
        <v>4</v>
      </c>
      <c r="L28" s="67"/>
      <c r="M28" s="58">
        <v>949</v>
      </c>
      <c r="O28" s="58">
        <v>7</v>
      </c>
      <c r="P28" s="67"/>
      <c r="Q28" s="58">
        <v>2061</v>
      </c>
    </row>
    <row r="29" spans="1:17" x14ac:dyDescent="0.25">
      <c r="C29" s="10"/>
      <c r="D29" s="10"/>
      <c r="E29" s="10"/>
      <c r="G29" s="10"/>
      <c r="H29" s="10"/>
      <c r="I29" s="10"/>
      <c r="K29" s="10"/>
      <c r="L29" s="10"/>
      <c r="M29" s="10"/>
      <c r="O29" s="10"/>
      <c r="P29" s="10"/>
      <c r="Q29" s="10"/>
    </row>
    <row r="30" spans="1:17" x14ac:dyDescent="0.25">
      <c r="A30" s="1" t="s">
        <v>28</v>
      </c>
      <c r="C30" s="10">
        <v>2</v>
      </c>
      <c r="D30" s="10"/>
      <c r="E30" s="10">
        <v>819</v>
      </c>
      <c r="G30" s="10">
        <v>4</v>
      </c>
      <c r="H30" s="10"/>
      <c r="I30" s="10">
        <v>1340</v>
      </c>
      <c r="K30" s="10">
        <v>5</v>
      </c>
      <c r="L30" s="10"/>
      <c r="M30" s="10">
        <v>1620</v>
      </c>
      <c r="O30" s="10">
        <v>6</v>
      </c>
      <c r="P30" s="10"/>
      <c r="Q30" s="10">
        <v>1881</v>
      </c>
    </row>
    <row r="31" spans="1:17" x14ac:dyDescent="0.25">
      <c r="C31" s="10"/>
      <c r="D31" s="10"/>
      <c r="E31" s="10"/>
      <c r="G31" s="10"/>
      <c r="H31" s="10"/>
      <c r="I31" s="10"/>
      <c r="K31" s="10"/>
      <c r="L31" s="10"/>
      <c r="M31" s="10"/>
      <c r="O31" s="10"/>
      <c r="P31" s="10"/>
      <c r="Q31" s="10"/>
    </row>
    <row r="32" spans="1:17" x14ac:dyDescent="0.25">
      <c r="A32" s="1" t="s">
        <v>21</v>
      </c>
      <c r="C32" s="10">
        <v>1</v>
      </c>
      <c r="D32" s="10"/>
      <c r="E32" s="10">
        <v>124</v>
      </c>
      <c r="G32" s="10">
        <v>1</v>
      </c>
      <c r="H32" s="10"/>
      <c r="I32" s="10">
        <v>124</v>
      </c>
      <c r="K32" s="10">
        <v>1</v>
      </c>
      <c r="L32" s="10"/>
      <c r="M32" s="10">
        <v>124</v>
      </c>
      <c r="O32" s="10">
        <v>1</v>
      </c>
      <c r="P32" s="10"/>
      <c r="Q32" s="10">
        <v>124</v>
      </c>
    </row>
    <row r="33" spans="1:17" x14ac:dyDescent="0.25">
      <c r="C33" s="10"/>
      <c r="D33" s="10"/>
      <c r="E33" s="10"/>
      <c r="G33" s="10"/>
      <c r="H33" s="10"/>
      <c r="I33" s="10"/>
      <c r="K33" s="10"/>
      <c r="L33" s="10"/>
      <c r="M33" s="10"/>
      <c r="O33" s="10"/>
      <c r="P33" s="10"/>
      <c r="Q33" s="10"/>
    </row>
    <row r="34" spans="1:17" x14ac:dyDescent="0.25">
      <c r="A34" s="1" t="s">
        <v>36</v>
      </c>
      <c r="C34" s="10">
        <v>0</v>
      </c>
      <c r="D34" s="10"/>
      <c r="E34" s="10">
        <v>0</v>
      </c>
      <c r="G34" s="10">
        <v>0</v>
      </c>
      <c r="H34" s="10"/>
      <c r="I34" s="10">
        <v>0</v>
      </c>
      <c r="K34" s="10">
        <v>1</v>
      </c>
      <c r="L34" s="10"/>
      <c r="M34" s="10">
        <v>353</v>
      </c>
      <c r="O34" s="10">
        <v>1</v>
      </c>
      <c r="P34" s="10"/>
      <c r="Q34" s="10">
        <v>353</v>
      </c>
    </row>
    <row r="35" spans="1:17" x14ac:dyDescent="0.25">
      <c r="C35" s="10"/>
      <c r="D35" s="10"/>
      <c r="E35" s="10"/>
      <c r="G35" s="10"/>
      <c r="H35" s="10"/>
      <c r="I35" s="10"/>
      <c r="K35" s="10"/>
      <c r="L35" s="10"/>
      <c r="M35" s="10"/>
      <c r="O35" s="10"/>
      <c r="P35" s="10"/>
      <c r="Q35" s="10"/>
    </row>
    <row r="36" spans="1:17" x14ac:dyDescent="0.25">
      <c r="A36" s="1" t="s">
        <v>7</v>
      </c>
      <c r="C36" s="10">
        <v>0</v>
      </c>
      <c r="D36" s="10"/>
      <c r="E36" s="10">
        <v>0</v>
      </c>
      <c r="G36" s="10">
        <v>1</v>
      </c>
      <c r="H36" s="10"/>
      <c r="I36" s="10">
        <v>198</v>
      </c>
      <c r="K36" s="10">
        <v>1</v>
      </c>
      <c r="L36" s="10"/>
      <c r="M36" s="10">
        <v>198</v>
      </c>
      <c r="O36" s="10">
        <v>1</v>
      </c>
      <c r="P36" s="10"/>
      <c r="Q36" s="10">
        <v>198</v>
      </c>
    </row>
    <row r="37" spans="1:17" x14ac:dyDescent="0.25">
      <c r="C37" s="10"/>
      <c r="D37" s="10"/>
      <c r="E37" s="10"/>
      <c r="G37" s="10"/>
      <c r="H37" s="10"/>
      <c r="I37" s="10"/>
      <c r="K37" s="10"/>
      <c r="L37" s="10"/>
      <c r="M37" s="10"/>
      <c r="O37" s="10"/>
      <c r="P37" s="10"/>
      <c r="Q37" s="10"/>
    </row>
    <row r="38" spans="1:17" x14ac:dyDescent="0.25">
      <c r="A38" s="1" t="s">
        <v>6</v>
      </c>
      <c r="C38" s="10">
        <v>0</v>
      </c>
      <c r="D38" s="10"/>
      <c r="E38" s="10">
        <v>0</v>
      </c>
      <c r="G38" s="10">
        <v>3</v>
      </c>
      <c r="H38" s="10"/>
      <c r="I38" s="10">
        <v>334</v>
      </c>
      <c r="K38" s="10">
        <v>3</v>
      </c>
      <c r="L38" s="10"/>
      <c r="M38" s="10">
        <v>334</v>
      </c>
      <c r="O38" s="10">
        <v>5</v>
      </c>
      <c r="P38" s="10"/>
      <c r="Q38" s="10">
        <v>510</v>
      </c>
    </row>
    <row r="39" spans="1:17" x14ac:dyDescent="0.25">
      <c r="C39" s="10"/>
      <c r="D39" s="10"/>
      <c r="E39" s="10"/>
      <c r="G39" s="10"/>
      <c r="H39" s="10"/>
      <c r="I39" s="10"/>
      <c r="K39" s="10"/>
      <c r="L39" s="10"/>
      <c r="M39" s="10"/>
      <c r="O39" s="10"/>
      <c r="P39" s="10"/>
      <c r="Q39" s="10"/>
    </row>
    <row r="40" spans="1:17" x14ac:dyDescent="0.25">
      <c r="A40" s="1" t="s">
        <v>34</v>
      </c>
      <c r="C40" s="57">
        <v>1</v>
      </c>
      <c r="D40" s="10"/>
      <c r="E40" s="57">
        <v>54</v>
      </c>
      <c r="G40" s="57">
        <v>4</v>
      </c>
      <c r="H40" s="10"/>
      <c r="I40" s="57">
        <v>391</v>
      </c>
      <c r="K40" s="57">
        <v>5</v>
      </c>
      <c r="L40" s="10"/>
      <c r="M40" s="57">
        <v>525</v>
      </c>
      <c r="O40" s="57">
        <v>8</v>
      </c>
      <c r="P40" s="10"/>
      <c r="Q40" s="57">
        <v>922</v>
      </c>
    </row>
    <row r="41" spans="1:17" x14ac:dyDescent="0.25">
      <c r="C41" s="57"/>
      <c r="D41" s="10"/>
      <c r="E41" s="57"/>
      <c r="G41" s="57"/>
      <c r="H41" s="10"/>
      <c r="I41" s="57"/>
      <c r="K41" s="57"/>
      <c r="L41" s="10"/>
      <c r="M41" s="57"/>
      <c r="O41" s="57"/>
      <c r="P41" s="10"/>
      <c r="Q41" s="57"/>
    </row>
    <row r="42" spans="1:17" x14ac:dyDescent="0.25">
      <c r="A42" s="1" t="s">
        <v>30</v>
      </c>
      <c r="C42" s="57">
        <v>0</v>
      </c>
      <c r="D42" s="10"/>
      <c r="E42" s="57">
        <v>0</v>
      </c>
      <c r="G42" s="57">
        <v>1</v>
      </c>
      <c r="H42" s="10"/>
      <c r="I42" s="57">
        <v>213</v>
      </c>
      <c r="K42" s="57">
        <v>1</v>
      </c>
      <c r="L42" s="10"/>
      <c r="M42" s="57">
        <v>213</v>
      </c>
      <c r="O42" s="57">
        <v>1</v>
      </c>
      <c r="P42" s="10"/>
      <c r="Q42" s="57">
        <v>213</v>
      </c>
    </row>
    <row r="43" spans="1:17" x14ac:dyDescent="0.25">
      <c r="C43" s="57"/>
      <c r="D43" s="10"/>
      <c r="E43" s="57"/>
      <c r="G43" s="57"/>
      <c r="H43" s="10"/>
      <c r="I43" s="57"/>
      <c r="K43" s="57"/>
      <c r="L43" s="10"/>
      <c r="M43" s="57"/>
      <c r="O43" s="57"/>
      <c r="P43" s="10"/>
      <c r="Q43" s="57"/>
    </row>
    <row r="44" spans="1:17" ht="18.75" thickBot="1" x14ac:dyDescent="0.3">
      <c r="A44" s="7" t="s">
        <v>3</v>
      </c>
      <c r="C44" s="66">
        <v>6</v>
      </c>
      <c r="D44" s="10"/>
      <c r="E44" s="66">
        <v>1479</v>
      </c>
      <c r="G44" s="66">
        <v>16</v>
      </c>
      <c r="H44" s="10"/>
      <c r="I44" s="66">
        <v>3082</v>
      </c>
      <c r="K44" s="66">
        <v>21</v>
      </c>
      <c r="L44" s="10"/>
      <c r="M44" s="66">
        <v>4316</v>
      </c>
      <c r="O44" s="66">
        <v>30</v>
      </c>
      <c r="P44" s="10"/>
      <c r="Q44" s="66">
        <v>6262</v>
      </c>
    </row>
    <row r="45" spans="1:17" ht="18.75" thickTop="1" x14ac:dyDescent="0.25">
      <c r="I45" s="68"/>
      <c r="O45" s="68"/>
      <c r="P45" s="68"/>
      <c r="Q45" s="68"/>
    </row>
    <row r="46" spans="1:17" x14ac:dyDescent="0.25">
      <c r="I46" s="68"/>
      <c r="O46" s="68"/>
      <c r="P46" s="68"/>
      <c r="Q46" s="68"/>
    </row>
    <row r="47" spans="1:17" ht="20.25" x14ac:dyDescent="0.3">
      <c r="C47" s="30">
        <v>2012</v>
      </c>
      <c r="D47" s="30"/>
      <c r="E47" s="30"/>
      <c r="G47" s="30">
        <v>2012</v>
      </c>
      <c r="H47" s="30"/>
      <c r="I47" s="30"/>
      <c r="J47"/>
      <c r="K47" s="30">
        <v>2012</v>
      </c>
      <c r="L47" s="30"/>
      <c r="M47" s="30"/>
      <c r="N47"/>
      <c r="O47" s="30">
        <v>2012</v>
      </c>
      <c r="P47" s="30"/>
      <c r="Q47" s="30"/>
    </row>
    <row r="48" spans="1:17" x14ac:dyDescent="0.25">
      <c r="C48" s="60" t="s">
        <v>18</v>
      </c>
      <c r="D48" s="60"/>
      <c r="E48" s="60"/>
      <c r="G48" s="60" t="s">
        <v>17</v>
      </c>
      <c r="H48" s="60"/>
      <c r="I48" s="60"/>
      <c r="J48"/>
      <c r="K48" s="60" t="s">
        <v>16</v>
      </c>
      <c r="L48" s="60"/>
      <c r="M48" s="60"/>
      <c r="N48"/>
      <c r="O48" s="60" t="s">
        <v>35</v>
      </c>
      <c r="P48" s="60"/>
      <c r="Q48" s="60"/>
    </row>
    <row r="49" spans="1:17" x14ac:dyDescent="0.25">
      <c r="C49" s="23" t="s">
        <v>14</v>
      </c>
      <c r="D49" s="24"/>
      <c r="E49" s="23" t="s">
        <v>13</v>
      </c>
      <c r="G49" s="23" t="s">
        <v>14</v>
      </c>
      <c r="H49" s="24"/>
      <c r="I49" s="23" t="s">
        <v>13</v>
      </c>
      <c r="J49"/>
      <c r="K49" s="23" t="s">
        <v>14</v>
      </c>
      <c r="L49" s="24"/>
      <c r="M49" s="23" t="s">
        <v>13</v>
      </c>
      <c r="N49"/>
      <c r="O49" s="23" t="s">
        <v>14</v>
      </c>
      <c r="P49" s="24"/>
      <c r="Q49" s="23" t="s">
        <v>13</v>
      </c>
    </row>
    <row r="51" spans="1:17" x14ac:dyDescent="0.25">
      <c r="A51" s="1" t="s">
        <v>29</v>
      </c>
      <c r="C51" s="58">
        <v>2</v>
      </c>
      <c r="D51" s="67"/>
      <c r="E51" s="58">
        <v>592</v>
      </c>
      <c r="G51" s="58">
        <v>5</v>
      </c>
      <c r="H51" s="67"/>
      <c r="I51" s="58">
        <v>1674</v>
      </c>
      <c r="K51" s="58">
        <v>9</v>
      </c>
      <c r="L51" s="67"/>
      <c r="M51" s="58">
        <v>3006</v>
      </c>
      <c r="O51" s="58">
        <v>10</v>
      </c>
      <c r="P51" s="67"/>
      <c r="Q51" s="58">
        <v>3545</v>
      </c>
    </row>
    <row r="52" spans="1:17" x14ac:dyDescent="0.25">
      <c r="C52" s="10"/>
      <c r="D52" s="10"/>
      <c r="E52" s="10"/>
      <c r="G52" s="10"/>
      <c r="H52" s="10"/>
      <c r="I52" s="10"/>
      <c r="K52" s="10"/>
      <c r="L52" s="10"/>
      <c r="M52" s="10"/>
      <c r="O52" s="10"/>
      <c r="P52" s="10"/>
      <c r="Q52" s="10"/>
    </row>
    <row r="53" spans="1:17" x14ac:dyDescent="0.25">
      <c r="A53" s="1" t="s">
        <v>28</v>
      </c>
      <c r="C53" s="10">
        <v>0</v>
      </c>
      <c r="D53" s="10"/>
      <c r="E53" s="10">
        <v>0</v>
      </c>
      <c r="G53" s="10">
        <v>0</v>
      </c>
      <c r="H53" s="10"/>
      <c r="I53" s="10">
        <v>0</v>
      </c>
      <c r="K53" s="10">
        <v>2</v>
      </c>
      <c r="L53" s="10"/>
      <c r="M53" s="10">
        <v>868</v>
      </c>
      <c r="O53" s="10">
        <v>3</v>
      </c>
      <c r="P53" s="10"/>
      <c r="Q53" s="10">
        <v>1127</v>
      </c>
    </row>
    <row r="54" spans="1:17" x14ac:dyDescent="0.25">
      <c r="C54" s="10"/>
      <c r="D54" s="10"/>
      <c r="E54" s="10"/>
      <c r="G54" s="10"/>
      <c r="H54" s="10"/>
      <c r="I54" s="10"/>
      <c r="K54" s="10"/>
      <c r="L54" s="10"/>
      <c r="M54" s="10"/>
      <c r="O54" s="10"/>
      <c r="P54" s="10"/>
      <c r="Q54" s="10"/>
    </row>
    <row r="55" spans="1:17" x14ac:dyDescent="0.25">
      <c r="A55" s="1" t="s">
        <v>7</v>
      </c>
      <c r="C55" s="10">
        <v>1</v>
      </c>
      <c r="D55" s="10"/>
      <c r="E55" s="10">
        <v>276</v>
      </c>
      <c r="G55" s="10">
        <v>8</v>
      </c>
      <c r="H55" s="10"/>
      <c r="I55" s="10">
        <v>1773</v>
      </c>
      <c r="K55" s="10">
        <v>11</v>
      </c>
      <c r="L55" s="10"/>
      <c r="M55" s="10">
        <v>2243</v>
      </c>
      <c r="O55" s="10">
        <v>13</v>
      </c>
      <c r="P55" s="10"/>
      <c r="Q55" s="10">
        <v>2613</v>
      </c>
    </row>
    <row r="56" spans="1:17" x14ac:dyDescent="0.25">
      <c r="C56" s="10"/>
      <c r="D56" s="10"/>
      <c r="E56" s="10"/>
      <c r="G56" s="10"/>
      <c r="H56" s="10"/>
      <c r="I56" s="10"/>
      <c r="K56" s="10"/>
      <c r="L56" s="10"/>
      <c r="M56" s="10"/>
      <c r="O56" s="10"/>
      <c r="P56" s="10"/>
      <c r="Q56" s="10"/>
    </row>
    <row r="57" spans="1:17" x14ac:dyDescent="0.25">
      <c r="A57" s="1" t="s">
        <v>6</v>
      </c>
      <c r="C57" s="10">
        <v>1</v>
      </c>
      <c r="D57" s="10"/>
      <c r="E57" s="10">
        <v>128</v>
      </c>
      <c r="G57" s="10">
        <v>1</v>
      </c>
      <c r="H57" s="10"/>
      <c r="I57" s="10">
        <v>128</v>
      </c>
      <c r="K57" s="10">
        <v>3</v>
      </c>
      <c r="L57" s="10"/>
      <c r="M57" s="10">
        <v>336</v>
      </c>
      <c r="O57" s="10">
        <v>4</v>
      </c>
      <c r="P57" s="10"/>
      <c r="Q57" s="10">
        <v>464</v>
      </c>
    </row>
    <row r="58" spans="1:17" x14ac:dyDescent="0.25">
      <c r="C58" s="10"/>
      <c r="D58" s="10"/>
      <c r="E58" s="10"/>
      <c r="G58" s="10"/>
      <c r="H58" s="10"/>
      <c r="I58" s="10"/>
      <c r="K58" s="10"/>
      <c r="L58" s="10"/>
      <c r="M58" s="10"/>
      <c r="O58" s="10"/>
      <c r="P58" s="10"/>
      <c r="Q58" s="10"/>
    </row>
    <row r="59" spans="1:17" x14ac:dyDescent="0.25">
      <c r="A59" s="1" t="s">
        <v>34</v>
      </c>
      <c r="C59" s="57">
        <v>1</v>
      </c>
      <c r="D59" s="10"/>
      <c r="E59" s="57">
        <v>73</v>
      </c>
      <c r="G59" s="57">
        <v>2</v>
      </c>
      <c r="H59" s="10"/>
      <c r="I59" s="57">
        <v>190</v>
      </c>
      <c r="K59" s="57">
        <v>3</v>
      </c>
      <c r="L59" s="10"/>
      <c r="M59" s="57">
        <v>322</v>
      </c>
      <c r="O59" s="57">
        <v>4</v>
      </c>
      <c r="P59" s="10"/>
      <c r="Q59" s="57">
        <v>424</v>
      </c>
    </row>
    <row r="60" spans="1:17" x14ac:dyDescent="0.25">
      <c r="C60" s="57"/>
      <c r="D60" s="10"/>
      <c r="E60" s="57"/>
      <c r="G60" s="57"/>
      <c r="H60" s="10"/>
      <c r="I60" s="57"/>
      <c r="K60" s="57"/>
      <c r="L60" s="10"/>
      <c r="M60" s="57"/>
      <c r="O60" s="57"/>
      <c r="P60" s="10"/>
      <c r="Q60" s="57"/>
    </row>
    <row r="61" spans="1:17" x14ac:dyDescent="0.25">
      <c r="A61" s="1" t="s">
        <v>33</v>
      </c>
      <c r="C61" s="57">
        <v>5</v>
      </c>
      <c r="D61" s="10"/>
      <c r="E61" s="57">
        <v>399</v>
      </c>
      <c r="G61" s="57">
        <v>5</v>
      </c>
      <c r="H61" s="10"/>
      <c r="I61" s="57">
        <v>399</v>
      </c>
      <c r="K61" s="57">
        <v>5</v>
      </c>
      <c r="L61" s="10"/>
      <c r="M61" s="57">
        <v>399</v>
      </c>
      <c r="O61" s="57">
        <v>5</v>
      </c>
      <c r="P61" s="10"/>
      <c r="Q61" s="57">
        <v>399</v>
      </c>
    </row>
    <row r="62" spans="1:17" x14ac:dyDescent="0.25">
      <c r="C62" s="57"/>
      <c r="D62" s="10"/>
      <c r="E62" s="57"/>
      <c r="G62" s="57"/>
      <c r="H62" s="10"/>
      <c r="I62" s="57"/>
      <c r="K62" s="57"/>
      <c r="L62" s="10"/>
      <c r="M62" s="57"/>
      <c r="O62" s="57"/>
      <c r="P62" s="10"/>
      <c r="Q62" s="57"/>
    </row>
    <row r="63" spans="1:17" x14ac:dyDescent="0.25">
      <c r="A63" s="1" t="s">
        <v>30</v>
      </c>
      <c r="C63" s="57">
        <v>0</v>
      </c>
      <c r="D63" s="10"/>
      <c r="E63" s="57">
        <v>0</v>
      </c>
      <c r="G63" s="57">
        <v>1</v>
      </c>
      <c r="H63" s="10"/>
      <c r="I63" s="57">
        <v>99</v>
      </c>
      <c r="K63" s="57">
        <v>1</v>
      </c>
      <c r="L63" s="10"/>
      <c r="M63" s="57">
        <v>99</v>
      </c>
      <c r="O63" s="57">
        <v>1</v>
      </c>
      <c r="P63" s="10"/>
      <c r="Q63" s="57">
        <v>99</v>
      </c>
    </row>
    <row r="64" spans="1:17" x14ac:dyDescent="0.25">
      <c r="C64" s="57"/>
      <c r="D64" s="10"/>
      <c r="E64" s="57"/>
      <c r="G64" s="57"/>
      <c r="H64" s="10"/>
      <c r="I64" s="57"/>
      <c r="K64" s="57"/>
      <c r="L64" s="10"/>
      <c r="M64" s="57"/>
      <c r="O64" s="57"/>
      <c r="P64" s="10"/>
      <c r="Q64" s="57"/>
    </row>
    <row r="65" spans="1:17" x14ac:dyDescent="0.25">
      <c r="A65" s="1" t="s">
        <v>4</v>
      </c>
      <c r="C65" s="57">
        <v>0</v>
      </c>
      <c r="D65" s="10"/>
      <c r="E65" s="57">
        <v>0</v>
      </c>
      <c r="G65" s="57">
        <v>0</v>
      </c>
      <c r="H65" s="10"/>
      <c r="I65" s="57">
        <v>0</v>
      </c>
      <c r="K65" s="57">
        <v>1</v>
      </c>
      <c r="L65" s="10"/>
      <c r="M65" s="57">
        <v>93</v>
      </c>
      <c r="O65" s="57">
        <v>1</v>
      </c>
      <c r="P65" s="10"/>
      <c r="Q65" s="57">
        <v>93</v>
      </c>
    </row>
    <row r="66" spans="1:17" x14ac:dyDescent="0.25">
      <c r="C66" s="57"/>
      <c r="D66" s="10"/>
      <c r="E66" s="57"/>
      <c r="G66" s="57"/>
      <c r="H66" s="10"/>
      <c r="I66" s="57"/>
      <c r="K66" s="57"/>
      <c r="L66" s="10"/>
      <c r="M66" s="57"/>
      <c r="O66" s="57"/>
      <c r="P66" s="10"/>
      <c r="Q66" s="57"/>
    </row>
    <row r="67" spans="1:17" x14ac:dyDescent="0.25">
      <c r="A67" s="1" t="s">
        <v>32</v>
      </c>
      <c r="C67" s="57">
        <v>0</v>
      </c>
      <c r="D67" s="10"/>
      <c r="E67" s="57">
        <v>0</v>
      </c>
      <c r="G67" s="57">
        <v>1</v>
      </c>
      <c r="H67" s="10"/>
      <c r="I67" s="57">
        <v>119</v>
      </c>
      <c r="K67" s="57">
        <v>1</v>
      </c>
      <c r="L67" s="10"/>
      <c r="M67" s="57">
        <v>119</v>
      </c>
      <c r="O67" s="57">
        <v>1</v>
      </c>
      <c r="P67" s="10"/>
      <c r="Q67" s="57">
        <v>119</v>
      </c>
    </row>
    <row r="68" spans="1:17" x14ac:dyDescent="0.25">
      <c r="C68" s="57"/>
      <c r="D68" s="10"/>
      <c r="E68" s="57"/>
      <c r="G68" s="57"/>
      <c r="H68" s="10"/>
      <c r="I68" s="57"/>
      <c r="K68" s="57"/>
      <c r="L68" s="10"/>
      <c r="M68" s="57"/>
      <c r="O68" s="57"/>
      <c r="P68" s="10"/>
      <c r="Q68" s="57"/>
    </row>
    <row r="69" spans="1:17" ht="18.75" thickBot="1" x14ac:dyDescent="0.3">
      <c r="A69" s="7" t="s">
        <v>3</v>
      </c>
      <c r="C69" s="66">
        <v>10</v>
      </c>
      <c r="D69" s="10"/>
      <c r="E69" s="66">
        <v>1468</v>
      </c>
      <c r="G69" s="65">
        <v>23</v>
      </c>
      <c r="H69"/>
      <c r="I69" s="65">
        <v>4382</v>
      </c>
      <c r="J69"/>
      <c r="K69" s="65">
        <v>36</v>
      </c>
      <c r="L69"/>
      <c r="M69" s="65">
        <v>7485</v>
      </c>
      <c r="N69"/>
      <c r="O69" s="65">
        <v>42</v>
      </c>
      <c r="P69"/>
      <c r="Q69" s="65">
        <v>8883</v>
      </c>
    </row>
    <row r="70" spans="1:17" ht="12.75" customHeight="1" thickTop="1" x14ac:dyDescent="0.25">
      <c r="C70" s="57"/>
      <c r="D70" s="10"/>
      <c r="E70" s="57"/>
    </row>
    <row r="71" spans="1:17" x14ac:dyDescent="0.25">
      <c r="C71" s="57"/>
      <c r="D71" s="10"/>
      <c r="E71" s="57"/>
    </row>
  </sheetData>
  <mergeCells count="20">
    <mergeCell ref="O4:Q4"/>
    <mergeCell ref="C24:E24"/>
    <mergeCell ref="C25:E25"/>
    <mergeCell ref="G25:I25"/>
    <mergeCell ref="K25:M25"/>
    <mergeCell ref="O25:Q25"/>
    <mergeCell ref="C3:E3"/>
    <mergeCell ref="G3:I3"/>
    <mergeCell ref="C4:E4"/>
    <mergeCell ref="G4:I4"/>
    <mergeCell ref="G24:I24"/>
    <mergeCell ref="K4:M4"/>
    <mergeCell ref="O47:Q47"/>
    <mergeCell ref="O48:Q48"/>
    <mergeCell ref="K47:M47"/>
    <mergeCell ref="K48:M48"/>
    <mergeCell ref="C48:E48"/>
    <mergeCell ref="C47:E47"/>
    <mergeCell ref="G47:I47"/>
    <mergeCell ref="G48:I48"/>
  </mergeCells>
  <pageMargins left="0.5" right="0.5" top="1" bottom="0.75" header="0.5" footer="0.5"/>
  <pageSetup scale="57" firstPageNumber="3" orientation="portrait" r:id="rId1"/>
  <headerFooter scaleWithDoc="0" alignWithMargins="0">
    <oddFooter>&amp;C&amp;"Arial,Bold"&amp;10E-&amp;P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F8C5-B3CC-4296-8783-2BDDA6222400}">
  <sheetPr>
    <tabColor theme="0" tint="-0.249977111117893"/>
    <pageSetUpPr fitToPage="1"/>
  </sheetPr>
  <dimension ref="A1:R85"/>
  <sheetViews>
    <sheetView view="pageBreakPreview" topLeftCell="A57" zoomScale="60" zoomScaleNormal="60" workbookViewId="0">
      <selection activeCell="A96" sqref="A96"/>
    </sheetView>
  </sheetViews>
  <sheetFormatPr defaultRowHeight="15" x14ac:dyDescent="0.25"/>
  <cols>
    <col min="1" max="1" width="36.140625" customWidth="1"/>
    <col min="2" max="2" width="2.5703125" customWidth="1"/>
    <col min="3" max="3" width="12.7109375" customWidth="1"/>
    <col min="4" max="4" width="2.7109375" customWidth="1"/>
    <col min="5" max="5" width="12.7109375" customWidth="1"/>
    <col min="6" max="6" width="5.28515625" customWidth="1"/>
    <col min="7" max="7" width="12.5703125" customWidth="1" collapsed="1"/>
    <col min="8" max="8" width="2.7109375" customWidth="1"/>
    <col min="9" max="9" width="12.5703125" customWidth="1"/>
    <col min="10" max="10" width="5.28515625" customWidth="1"/>
    <col min="11" max="11" width="12.5703125" customWidth="1"/>
    <col min="12" max="12" width="2.7109375" customWidth="1"/>
    <col min="13" max="13" width="12.7109375" customWidth="1"/>
    <col min="14" max="14" width="5.28515625" customWidth="1"/>
    <col min="15" max="15" width="12.5703125" customWidth="1"/>
    <col min="16" max="16" width="3.140625" customWidth="1"/>
    <col min="17" max="17" width="12.5703125" customWidth="1"/>
  </cols>
  <sheetData>
    <row r="1" spans="1:18" s="1" customFormat="1" ht="26.25" x14ac:dyDescent="0.4">
      <c r="A1" s="55" t="s">
        <v>27</v>
      </c>
      <c r="B1" s="55"/>
      <c r="C1" s="55"/>
      <c r="D1" s="55"/>
      <c r="E1" s="55"/>
      <c r="F1" s="55"/>
    </row>
    <row r="2" spans="1:18" s="1" customFormat="1" ht="18" x14ac:dyDescent="0.25"/>
    <row r="3" spans="1:18" s="1" customFormat="1" ht="20.25" x14ac:dyDescent="0.3">
      <c r="C3" s="33">
        <v>2013</v>
      </c>
      <c r="D3" s="33"/>
      <c r="E3" s="33"/>
      <c r="F3" s="82"/>
      <c r="G3" s="33">
        <v>2013</v>
      </c>
      <c r="H3" s="33"/>
      <c r="I3" s="33"/>
      <c r="J3" s="89"/>
      <c r="K3" s="33">
        <v>2013</v>
      </c>
      <c r="L3" s="33"/>
      <c r="M3" s="33"/>
      <c r="O3" s="33">
        <v>2013</v>
      </c>
      <c r="P3" s="33"/>
      <c r="Q3" s="33"/>
    </row>
    <row r="4" spans="1:18" s="1" customFormat="1" ht="18" x14ac:dyDescent="0.25">
      <c r="C4" s="29" t="s">
        <v>18</v>
      </c>
      <c r="D4" s="29"/>
      <c r="E4" s="29"/>
      <c r="G4" s="29" t="s">
        <v>17</v>
      </c>
      <c r="H4" s="29"/>
      <c r="I4" s="29"/>
      <c r="J4" s="31"/>
      <c r="K4" s="29" t="s">
        <v>16</v>
      </c>
      <c r="L4" s="29"/>
      <c r="M4" s="29"/>
      <c r="O4" s="29" t="s">
        <v>35</v>
      </c>
      <c r="P4" s="29"/>
      <c r="Q4" s="29"/>
    </row>
    <row r="5" spans="1:18" s="1" customFormat="1" ht="18" x14ac:dyDescent="0.25">
      <c r="C5" s="23" t="s">
        <v>14</v>
      </c>
      <c r="D5" s="24"/>
      <c r="E5" s="23" t="s">
        <v>13</v>
      </c>
      <c r="F5" s="54"/>
      <c r="G5" s="23" t="s">
        <v>14</v>
      </c>
      <c r="H5" s="24"/>
      <c r="I5" s="23" t="s">
        <v>13</v>
      </c>
      <c r="J5" s="24"/>
      <c r="K5" s="23" t="s">
        <v>14</v>
      </c>
      <c r="L5" s="24"/>
      <c r="M5" s="23" t="s">
        <v>13</v>
      </c>
      <c r="O5" s="23" t="s">
        <v>14</v>
      </c>
      <c r="P5" s="24"/>
      <c r="Q5" s="23" t="s">
        <v>13</v>
      </c>
    </row>
    <row r="6" spans="1:18" s="1" customFormat="1" ht="18" x14ac:dyDescent="0.25"/>
    <row r="7" spans="1:18" s="1" customFormat="1" ht="18" x14ac:dyDescent="0.25">
      <c r="A7" s="1" t="s">
        <v>45</v>
      </c>
      <c r="C7" s="68">
        <v>3</v>
      </c>
      <c r="D7" s="68"/>
      <c r="E7" s="68">
        <v>826</v>
      </c>
      <c r="F7" s="68"/>
      <c r="G7" s="68">
        <f>3+5</f>
        <v>8</v>
      </c>
      <c r="H7" s="68"/>
      <c r="I7" s="68">
        <v>2215</v>
      </c>
      <c r="J7" s="68"/>
      <c r="K7" s="68">
        <v>10</v>
      </c>
      <c r="L7" s="68"/>
      <c r="M7" s="68">
        <v>3134</v>
      </c>
      <c r="N7" s="68"/>
      <c r="O7" s="68">
        <v>13</v>
      </c>
      <c r="P7" s="68"/>
      <c r="Q7" s="68">
        <v>4220</v>
      </c>
      <c r="R7" s="68"/>
    </row>
    <row r="8" spans="1:18" s="1" customFormat="1" ht="18" x14ac:dyDescent="0.25"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18" s="1" customFormat="1" ht="16.149999999999999" customHeight="1" x14ac:dyDescent="0.25">
      <c r="A9" s="1" t="s">
        <v>11</v>
      </c>
      <c r="C9" s="88">
        <v>2</v>
      </c>
      <c r="D9" s="88"/>
      <c r="E9" s="88">
        <v>682</v>
      </c>
      <c r="F9" s="68"/>
      <c r="G9" s="68">
        <v>3</v>
      </c>
      <c r="H9" s="68"/>
      <c r="I9" s="68">
        <v>1075</v>
      </c>
      <c r="J9" s="68"/>
      <c r="K9" s="68">
        <v>4</v>
      </c>
      <c r="L9" s="68"/>
      <c r="M9" s="68">
        <v>1706</v>
      </c>
      <c r="N9" s="68"/>
      <c r="O9" s="68">
        <v>5</v>
      </c>
      <c r="P9" s="68"/>
      <c r="Q9" s="68">
        <v>2193</v>
      </c>
      <c r="R9" s="68"/>
    </row>
    <row r="10" spans="1:18" s="1" customFormat="1" ht="16.149999999999999" customHeight="1" x14ac:dyDescent="0.25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spans="1:18" s="1" customFormat="1" ht="16.149999999999999" customHeight="1" collapsed="1" x14ac:dyDescent="0.25">
      <c r="A11" s="1" t="s">
        <v>43</v>
      </c>
      <c r="C11" s="68">
        <v>1</v>
      </c>
      <c r="D11" s="68"/>
      <c r="E11" s="68">
        <v>69</v>
      </c>
      <c r="F11" s="68"/>
      <c r="G11" s="67">
        <v>5</v>
      </c>
      <c r="H11" s="67"/>
      <c r="I11" s="67">
        <v>397</v>
      </c>
      <c r="J11" s="67"/>
      <c r="K11" s="67">
        <v>5</v>
      </c>
      <c r="L11" s="67"/>
      <c r="M11" s="67">
        <v>397</v>
      </c>
      <c r="N11" s="68"/>
      <c r="O11" s="68">
        <v>5</v>
      </c>
      <c r="P11" s="68"/>
      <c r="Q11" s="68">
        <v>397</v>
      </c>
      <c r="R11" s="68"/>
    </row>
    <row r="12" spans="1:18" s="1" customFormat="1" ht="16.149999999999999" customHeight="1" x14ac:dyDescent="0.25">
      <c r="C12" s="68"/>
      <c r="D12" s="68"/>
      <c r="E12" s="68"/>
      <c r="F12" s="68"/>
      <c r="G12" s="67"/>
      <c r="H12" s="67"/>
      <c r="I12" s="67"/>
      <c r="J12" s="67"/>
      <c r="K12" s="67"/>
      <c r="L12" s="67"/>
      <c r="M12" s="67"/>
      <c r="N12" s="68"/>
      <c r="O12" s="68"/>
      <c r="P12" s="68"/>
      <c r="Q12" s="68"/>
      <c r="R12" s="68"/>
    </row>
    <row r="13" spans="1:18" s="1" customFormat="1" ht="16.149999999999999" customHeight="1" x14ac:dyDescent="0.25">
      <c r="A13" s="1" t="s">
        <v>7</v>
      </c>
      <c r="C13" s="68">
        <v>3</v>
      </c>
      <c r="D13" s="68"/>
      <c r="E13" s="68">
        <v>625</v>
      </c>
      <c r="F13" s="68"/>
      <c r="G13" s="67">
        <v>6</v>
      </c>
      <c r="H13" s="67"/>
      <c r="I13" s="67">
        <v>992</v>
      </c>
      <c r="J13" s="67"/>
      <c r="K13" s="67">
        <v>7</v>
      </c>
      <c r="L13" s="67"/>
      <c r="M13" s="67">
        <v>1083</v>
      </c>
      <c r="N13" s="68"/>
      <c r="O13" s="68">
        <v>7</v>
      </c>
      <c r="P13" s="68"/>
      <c r="Q13" s="68">
        <v>1083</v>
      </c>
      <c r="R13" s="68"/>
    </row>
    <row r="14" spans="1:18" s="1" customFormat="1" ht="16.149999999999999" customHeight="1" x14ac:dyDescent="0.25">
      <c r="C14" s="68"/>
      <c r="D14" s="68"/>
      <c r="E14" s="68"/>
      <c r="F14" s="68"/>
      <c r="G14" s="67"/>
      <c r="H14" s="67"/>
      <c r="I14" s="67"/>
      <c r="J14" s="67"/>
      <c r="K14" s="67"/>
      <c r="L14" s="67"/>
      <c r="M14" s="67"/>
      <c r="N14" s="68"/>
      <c r="O14" s="68"/>
      <c r="P14" s="68"/>
      <c r="Q14" s="68"/>
      <c r="R14" s="68"/>
    </row>
    <row r="15" spans="1:18" s="1" customFormat="1" ht="16.149999999999999" customHeight="1" collapsed="1" x14ac:dyDescent="0.25">
      <c r="A15" s="1" t="s">
        <v>34</v>
      </c>
      <c r="C15" s="68">
        <v>2</v>
      </c>
      <c r="D15" s="68"/>
      <c r="E15" s="68">
        <v>120</v>
      </c>
      <c r="F15" s="68"/>
      <c r="G15" s="68">
        <v>3</v>
      </c>
      <c r="H15" s="68"/>
      <c r="I15" s="68">
        <v>200</v>
      </c>
      <c r="J15" s="68"/>
      <c r="K15" s="68">
        <v>6</v>
      </c>
      <c r="L15" s="68"/>
      <c r="M15" s="68">
        <v>469</v>
      </c>
      <c r="N15" s="68"/>
      <c r="O15" s="68">
        <v>14</v>
      </c>
      <c r="P15" s="68"/>
      <c r="Q15" s="68">
        <v>1245</v>
      </c>
      <c r="R15" s="68"/>
    </row>
    <row r="16" spans="1:18" s="1" customFormat="1" ht="16.149999999999999" customHeight="1" x14ac:dyDescent="0.25"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</row>
    <row r="17" spans="1:18" s="1" customFormat="1" ht="16.149999999999999" customHeight="1" x14ac:dyDescent="0.25">
      <c r="A17" s="1" t="s">
        <v>21</v>
      </c>
      <c r="C17" s="87" t="s">
        <v>44</v>
      </c>
      <c r="D17" s="87"/>
      <c r="E17" s="87" t="s">
        <v>44</v>
      </c>
      <c r="F17" s="68"/>
      <c r="G17" s="68">
        <v>1</v>
      </c>
      <c r="H17" s="68"/>
      <c r="I17" s="68">
        <v>427</v>
      </c>
      <c r="J17" s="68"/>
      <c r="K17" s="68">
        <v>2</v>
      </c>
      <c r="L17" s="68"/>
      <c r="M17" s="68">
        <v>737</v>
      </c>
      <c r="N17" s="68"/>
      <c r="O17" s="68">
        <v>2</v>
      </c>
      <c r="P17" s="68"/>
      <c r="Q17" s="68">
        <v>737</v>
      </c>
      <c r="R17" s="68"/>
    </row>
    <row r="18" spans="1:18" s="1" customFormat="1" ht="16.149999999999999" customHeight="1" x14ac:dyDescent="0.25">
      <c r="C18" s="87"/>
      <c r="D18" s="87"/>
      <c r="E18" s="87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</row>
    <row r="19" spans="1:18" s="1" customFormat="1" ht="16.149999999999999" customHeight="1" x14ac:dyDescent="0.25">
      <c r="A19" s="1" t="s">
        <v>31</v>
      </c>
      <c r="C19" s="87" t="s">
        <v>44</v>
      </c>
      <c r="D19" s="87"/>
      <c r="E19" s="87" t="s">
        <v>44</v>
      </c>
      <c r="F19" s="68"/>
      <c r="G19" s="68">
        <v>1</v>
      </c>
      <c r="H19" s="68"/>
      <c r="I19" s="68">
        <v>95</v>
      </c>
      <c r="J19" s="68"/>
      <c r="K19" s="68">
        <v>1</v>
      </c>
      <c r="L19" s="68"/>
      <c r="M19" s="68">
        <v>95</v>
      </c>
      <c r="N19" s="68"/>
      <c r="O19" s="68">
        <v>1</v>
      </c>
      <c r="P19" s="68"/>
      <c r="Q19" s="68">
        <v>95</v>
      </c>
      <c r="R19" s="68"/>
    </row>
    <row r="20" spans="1:18" s="1" customFormat="1" ht="16.149999999999999" customHeight="1" x14ac:dyDescent="0.25">
      <c r="C20" s="87"/>
      <c r="D20" s="87"/>
      <c r="E20" s="87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</row>
    <row r="21" spans="1:18" s="1" customFormat="1" ht="16.149999999999999" customHeight="1" x14ac:dyDescent="0.25">
      <c r="A21" s="1" t="s">
        <v>6</v>
      </c>
      <c r="C21" s="87" t="s">
        <v>44</v>
      </c>
      <c r="D21" s="87"/>
      <c r="E21" s="87" t="s">
        <v>44</v>
      </c>
      <c r="F21" s="68"/>
      <c r="G21" s="87" t="s">
        <v>44</v>
      </c>
      <c r="H21" s="87"/>
      <c r="I21" s="87" t="s">
        <v>44</v>
      </c>
      <c r="J21" s="68"/>
      <c r="K21" s="87" t="s">
        <v>44</v>
      </c>
      <c r="L21" s="87"/>
      <c r="M21" s="87" t="s">
        <v>44</v>
      </c>
      <c r="N21" s="68"/>
      <c r="O21" s="68">
        <v>1</v>
      </c>
      <c r="P21" s="68"/>
      <c r="Q21" s="68">
        <v>129</v>
      </c>
      <c r="R21" s="68"/>
    </row>
    <row r="22" spans="1:18" s="1" customFormat="1" ht="16.149999999999999" customHeight="1" x14ac:dyDescent="0.25"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1:18" s="1" customFormat="1" ht="21.75" customHeight="1" collapsed="1" thickBot="1" x14ac:dyDescent="0.3">
      <c r="A23" s="7" t="s">
        <v>3</v>
      </c>
      <c r="B23" s="7"/>
      <c r="C23" s="69">
        <v>11</v>
      </c>
      <c r="D23" s="68"/>
      <c r="E23" s="69">
        <v>2322</v>
      </c>
      <c r="F23" s="68"/>
      <c r="G23" s="69">
        <v>27</v>
      </c>
      <c r="H23" s="68"/>
      <c r="I23" s="69">
        <v>5401</v>
      </c>
      <c r="J23" s="83"/>
      <c r="K23" s="69">
        <v>35</v>
      </c>
      <c r="L23" s="83"/>
      <c r="M23" s="69">
        <v>7621</v>
      </c>
      <c r="N23" s="68"/>
      <c r="O23" s="69">
        <v>48</v>
      </c>
      <c r="P23" s="68"/>
      <c r="Q23" s="69">
        <v>10099</v>
      </c>
      <c r="R23" s="68"/>
    </row>
    <row r="24" spans="1:18" ht="16.149999999999999" customHeight="1" thickTop="1" x14ac:dyDescent="0.25"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</row>
    <row r="25" spans="1:18" x14ac:dyDescent="0.25"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</row>
    <row r="26" spans="1:18" s="1" customFormat="1" ht="20.25" x14ac:dyDescent="0.3">
      <c r="C26" s="33">
        <v>2014</v>
      </c>
      <c r="D26" s="33"/>
      <c r="E26" s="33"/>
      <c r="F26" s="82"/>
      <c r="G26" s="33">
        <v>2014</v>
      </c>
      <c r="H26" s="33"/>
      <c r="I26" s="33"/>
      <c r="J26" s="81"/>
      <c r="K26" s="33">
        <v>2014</v>
      </c>
      <c r="L26" s="33"/>
      <c r="M26" s="33"/>
      <c r="N26" s="78"/>
      <c r="O26" s="33">
        <v>2014</v>
      </c>
      <c r="P26" s="33"/>
      <c r="Q26" s="33"/>
    </row>
    <row r="27" spans="1:18" s="1" customFormat="1" ht="18" x14ac:dyDescent="0.25">
      <c r="C27" s="29" t="s">
        <v>18</v>
      </c>
      <c r="D27" s="29"/>
      <c r="E27" s="29"/>
      <c r="G27" s="29" t="s">
        <v>17</v>
      </c>
      <c r="H27" s="29"/>
      <c r="I27" s="29"/>
      <c r="J27" s="80"/>
      <c r="K27" s="29" t="s">
        <v>16</v>
      </c>
      <c r="L27" s="29"/>
      <c r="M27" s="29"/>
      <c r="N27" s="78"/>
      <c r="O27" s="29" t="s">
        <v>35</v>
      </c>
      <c r="P27" s="29"/>
      <c r="Q27" s="29"/>
    </row>
    <row r="28" spans="1:18" s="1" customFormat="1" ht="18" x14ac:dyDescent="0.25">
      <c r="C28" s="23" t="s">
        <v>14</v>
      </c>
      <c r="D28" s="24"/>
      <c r="E28" s="23" t="s">
        <v>13</v>
      </c>
      <c r="F28" s="54"/>
      <c r="G28" s="23" t="s">
        <v>14</v>
      </c>
      <c r="H28" s="24"/>
      <c r="I28" s="23" t="s">
        <v>13</v>
      </c>
      <c r="J28" s="79"/>
      <c r="K28" s="23" t="s">
        <v>14</v>
      </c>
      <c r="L28" s="24"/>
      <c r="M28" s="23" t="s">
        <v>13</v>
      </c>
      <c r="N28" s="78"/>
      <c r="O28" s="23" t="s">
        <v>14</v>
      </c>
      <c r="P28" s="24"/>
      <c r="Q28" s="23" t="s">
        <v>13</v>
      </c>
    </row>
    <row r="29" spans="1:18" s="1" customFormat="1" ht="18" x14ac:dyDescent="0.25">
      <c r="J29" s="78"/>
      <c r="N29" s="78"/>
      <c r="O29" s="78"/>
      <c r="P29" s="78"/>
      <c r="Q29" s="78"/>
    </row>
    <row r="30" spans="1:18" s="1" customFormat="1" ht="18" customHeight="1" x14ac:dyDescent="0.25">
      <c r="A30" s="1" t="s">
        <v>42</v>
      </c>
      <c r="C30" s="68">
        <v>1</v>
      </c>
      <c r="D30" s="68"/>
      <c r="E30" s="68">
        <v>314</v>
      </c>
      <c r="G30" s="75">
        <v>2</v>
      </c>
      <c r="H30" s="75"/>
      <c r="I30" s="75">
        <v>750</v>
      </c>
      <c r="J30" s="76"/>
      <c r="K30" s="75">
        <v>4</v>
      </c>
      <c r="L30" s="75"/>
      <c r="M30" s="75">
        <v>1588</v>
      </c>
      <c r="N30" s="76"/>
      <c r="O30" s="75">
        <v>4</v>
      </c>
      <c r="P30" s="75"/>
      <c r="Q30" s="75">
        <v>1588</v>
      </c>
      <c r="R30" s="68"/>
    </row>
    <row r="31" spans="1:18" s="1" customFormat="1" ht="18" customHeight="1" x14ac:dyDescent="0.25">
      <c r="C31" s="68"/>
      <c r="D31" s="68"/>
      <c r="E31" s="68"/>
      <c r="G31" s="75"/>
      <c r="H31" s="75"/>
      <c r="I31" s="75"/>
      <c r="J31" s="76"/>
      <c r="K31" s="75"/>
      <c r="L31" s="75"/>
      <c r="M31" s="75"/>
      <c r="N31" s="76"/>
      <c r="O31" s="75"/>
      <c r="P31" s="75"/>
      <c r="Q31" s="75"/>
      <c r="R31" s="68"/>
    </row>
    <row r="32" spans="1:18" s="1" customFormat="1" ht="18" customHeight="1" x14ac:dyDescent="0.25">
      <c r="A32" s="1" t="s">
        <v>41</v>
      </c>
      <c r="C32" s="67">
        <v>1</v>
      </c>
      <c r="D32" s="67"/>
      <c r="E32" s="67">
        <v>219</v>
      </c>
      <c r="G32" s="75">
        <v>1</v>
      </c>
      <c r="H32" s="75"/>
      <c r="I32" s="75">
        <v>219</v>
      </c>
      <c r="J32" s="76"/>
      <c r="K32" s="75">
        <v>2</v>
      </c>
      <c r="L32" s="75"/>
      <c r="M32" s="75">
        <v>423</v>
      </c>
      <c r="N32" s="76"/>
      <c r="O32" s="75">
        <v>2</v>
      </c>
      <c r="P32" s="75"/>
      <c r="Q32" s="75">
        <v>423</v>
      </c>
      <c r="R32" s="68"/>
    </row>
    <row r="33" spans="1:18" s="1" customFormat="1" ht="18" customHeight="1" x14ac:dyDescent="0.25">
      <c r="C33" s="67"/>
      <c r="D33" s="67"/>
      <c r="E33" s="67"/>
      <c r="G33" s="75"/>
      <c r="H33" s="75"/>
      <c r="I33" s="75"/>
      <c r="J33" s="76"/>
      <c r="K33" s="75"/>
      <c r="L33" s="75"/>
      <c r="M33" s="75"/>
      <c r="N33" s="76"/>
      <c r="O33" s="75"/>
      <c r="P33" s="75"/>
      <c r="Q33" s="75"/>
      <c r="R33" s="68"/>
    </row>
    <row r="34" spans="1:18" s="1" customFormat="1" ht="18" customHeight="1" collapsed="1" x14ac:dyDescent="0.25">
      <c r="A34" s="1" t="s">
        <v>43</v>
      </c>
      <c r="C34" s="67">
        <v>1</v>
      </c>
      <c r="D34" s="67"/>
      <c r="E34" s="67">
        <v>162</v>
      </c>
      <c r="G34" s="75">
        <v>3</v>
      </c>
      <c r="H34" s="75"/>
      <c r="I34" s="75">
        <v>330</v>
      </c>
      <c r="J34" s="76"/>
      <c r="K34" s="75">
        <v>3</v>
      </c>
      <c r="L34" s="75"/>
      <c r="M34" s="75">
        <v>330</v>
      </c>
      <c r="N34" s="76"/>
      <c r="O34" s="75">
        <v>3</v>
      </c>
      <c r="P34" s="75"/>
      <c r="Q34" s="75">
        <v>330</v>
      </c>
      <c r="R34" s="68"/>
    </row>
    <row r="35" spans="1:18" s="1" customFormat="1" ht="18" customHeight="1" x14ac:dyDescent="0.25">
      <c r="C35" s="67"/>
      <c r="D35" s="67"/>
      <c r="E35" s="67"/>
      <c r="G35" s="75"/>
      <c r="H35" s="75"/>
      <c r="I35" s="75"/>
      <c r="J35" s="76"/>
      <c r="K35" s="75"/>
      <c r="L35" s="75"/>
      <c r="M35" s="75"/>
      <c r="N35" s="76"/>
      <c r="O35" s="75"/>
      <c r="P35" s="75"/>
      <c r="Q35" s="75"/>
      <c r="R35" s="68"/>
    </row>
    <row r="36" spans="1:18" s="1" customFormat="1" ht="18" customHeight="1" x14ac:dyDescent="0.25">
      <c r="A36" s="1" t="s">
        <v>21</v>
      </c>
      <c r="C36" s="67">
        <v>1</v>
      </c>
      <c r="D36" s="67"/>
      <c r="E36" s="67">
        <v>307</v>
      </c>
      <c r="G36" s="75">
        <v>1</v>
      </c>
      <c r="H36" s="75"/>
      <c r="I36" s="75">
        <v>307</v>
      </c>
      <c r="J36" s="76"/>
      <c r="K36" s="75">
        <v>1</v>
      </c>
      <c r="L36" s="75"/>
      <c r="M36" s="75">
        <v>307</v>
      </c>
      <c r="N36" s="76"/>
      <c r="O36" s="75">
        <v>1</v>
      </c>
      <c r="P36" s="75"/>
      <c r="Q36" s="75">
        <v>307</v>
      </c>
      <c r="R36" s="68"/>
    </row>
    <row r="37" spans="1:18" s="1" customFormat="1" ht="18" customHeight="1" x14ac:dyDescent="0.25">
      <c r="C37" s="68"/>
      <c r="D37" s="68"/>
      <c r="E37" s="68"/>
      <c r="F37" s="68"/>
      <c r="G37" s="75"/>
      <c r="H37" s="75"/>
      <c r="I37" s="75"/>
      <c r="J37" s="86"/>
      <c r="K37" s="75"/>
      <c r="L37" s="75"/>
      <c r="M37" s="75"/>
      <c r="N37" s="86"/>
      <c r="O37" s="75"/>
      <c r="P37" s="75"/>
      <c r="Q37" s="75"/>
      <c r="R37" s="68"/>
    </row>
    <row r="38" spans="1:18" s="1" customFormat="1" ht="18" customHeight="1" x14ac:dyDescent="0.25">
      <c r="A38" s="1" t="s">
        <v>7</v>
      </c>
      <c r="C38" s="67">
        <v>1</v>
      </c>
      <c r="D38" s="67"/>
      <c r="E38" s="67">
        <v>78</v>
      </c>
      <c r="G38" s="75">
        <v>2</v>
      </c>
      <c r="H38" s="75"/>
      <c r="I38" s="75">
        <v>265</v>
      </c>
      <c r="J38" s="76"/>
      <c r="K38" s="75">
        <v>2</v>
      </c>
      <c r="L38" s="75"/>
      <c r="M38" s="75">
        <v>265</v>
      </c>
      <c r="N38" s="76"/>
      <c r="O38" s="75">
        <v>7</v>
      </c>
      <c r="P38" s="75"/>
      <c r="Q38" s="75">
        <v>842</v>
      </c>
      <c r="R38" s="68"/>
    </row>
    <row r="39" spans="1:18" s="1" customFormat="1" ht="18" customHeight="1" x14ac:dyDescent="0.25">
      <c r="C39" s="67"/>
      <c r="D39" s="67"/>
      <c r="E39" s="67"/>
      <c r="G39" s="75"/>
      <c r="H39" s="75"/>
      <c r="I39" s="75"/>
      <c r="J39" s="76"/>
      <c r="K39" s="75"/>
      <c r="L39" s="75"/>
      <c r="M39" s="75"/>
      <c r="N39" s="76"/>
      <c r="O39" s="75"/>
      <c r="P39" s="75"/>
      <c r="Q39" s="75"/>
      <c r="R39" s="68"/>
    </row>
    <row r="40" spans="1:18" s="1" customFormat="1" ht="18" customHeight="1" collapsed="1" x14ac:dyDescent="0.25">
      <c r="A40" s="1" t="s">
        <v>6</v>
      </c>
      <c r="C40" s="67">
        <v>6</v>
      </c>
      <c r="D40" s="67"/>
      <c r="E40" s="67">
        <v>761</v>
      </c>
      <c r="G40" s="75">
        <v>6</v>
      </c>
      <c r="H40" s="75"/>
      <c r="I40" s="75">
        <v>761</v>
      </c>
      <c r="J40" s="76"/>
      <c r="K40" s="75">
        <v>6</v>
      </c>
      <c r="L40" s="75"/>
      <c r="M40" s="75">
        <v>761</v>
      </c>
      <c r="N40" s="76"/>
      <c r="O40" s="75">
        <v>7</v>
      </c>
      <c r="P40" s="75"/>
      <c r="Q40" s="75">
        <v>857</v>
      </c>
      <c r="R40" s="68"/>
    </row>
    <row r="41" spans="1:18" s="1" customFormat="1" ht="18" customHeight="1" x14ac:dyDescent="0.25">
      <c r="C41" s="67"/>
      <c r="D41" s="67"/>
      <c r="E41" s="67"/>
      <c r="G41" s="75"/>
      <c r="H41" s="75"/>
      <c r="I41" s="75"/>
      <c r="J41" s="76"/>
      <c r="K41" s="75"/>
      <c r="L41" s="75"/>
      <c r="M41" s="75"/>
      <c r="N41" s="76"/>
      <c r="O41" s="75"/>
      <c r="P41" s="75"/>
      <c r="Q41" s="75"/>
      <c r="R41" s="68"/>
    </row>
    <row r="42" spans="1:18" s="1" customFormat="1" ht="18" customHeight="1" collapsed="1" x14ac:dyDescent="0.25">
      <c r="A42" s="1" t="s">
        <v>34</v>
      </c>
      <c r="C42" s="67">
        <v>1</v>
      </c>
      <c r="D42" s="67"/>
      <c r="E42" s="67">
        <v>131</v>
      </c>
      <c r="G42" s="75">
        <v>5</v>
      </c>
      <c r="H42" s="75"/>
      <c r="I42" s="75">
        <v>453</v>
      </c>
      <c r="J42" s="76"/>
      <c r="K42" s="75">
        <v>6</v>
      </c>
      <c r="L42" s="75"/>
      <c r="M42" s="75">
        <v>538</v>
      </c>
      <c r="N42" s="76"/>
      <c r="O42" s="75">
        <v>16</v>
      </c>
      <c r="P42" s="75"/>
      <c r="Q42" s="75">
        <v>1262</v>
      </c>
      <c r="R42" s="68"/>
    </row>
    <row r="43" spans="1:18" s="1" customFormat="1" ht="18" customHeight="1" x14ac:dyDescent="0.25">
      <c r="C43" s="67"/>
      <c r="D43" s="67"/>
      <c r="E43" s="67"/>
      <c r="G43" s="75"/>
      <c r="H43" s="75"/>
      <c r="I43" s="75"/>
      <c r="J43" s="76"/>
      <c r="K43" s="75"/>
      <c r="L43" s="75"/>
      <c r="M43" s="75"/>
      <c r="N43" s="76"/>
      <c r="O43" s="75"/>
      <c r="P43" s="75"/>
      <c r="Q43" s="75"/>
      <c r="R43" s="68"/>
    </row>
    <row r="44" spans="1:18" s="1" customFormat="1" ht="18" customHeight="1" x14ac:dyDescent="0.25">
      <c r="A44" s="1" t="s">
        <v>31</v>
      </c>
      <c r="C44" s="67">
        <v>2</v>
      </c>
      <c r="D44" s="67"/>
      <c r="E44" s="67">
        <v>182</v>
      </c>
      <c r="G44" s="75">
        <v>2</v>
      </c>
      <c r="H44" s="75"/>
      <c r="I44" s="75">
        <v>182</v>
      </c>
      <c r="J44" s="76"/>
      <c r="K44" s="75">
        <v>2</v>
      </c>
      <c r="L44" s="75"/>
      <c r="M44" s="75">
        <v>182</v>
      </c>
      <c r="N44" s="76"/>
      <c r="O44" s="75">
        <v>2</v>
      </c>
      <c r="P44" s="75"/>
      <c r="Q44" s="75">
        <v>182</v>
      </c>
      <c r="R44" s="68"/>
    </row>
    <row r="45" spans="1:18" s="1" customFormat="1" ht="18" customHeight="1" x14ac:dyDescent="0.25">
      <c r="C45" s="67"/>
      <c r="D45" s="67"/>
      <c r="E45" s="67"/>
      <c r="G45" s="75"/>
      <c r="H45" s="75"/>
      <c r="I45" s="75"/>
      <c r="J45" s="76"/>
      <c r="K45" s="75"/>
      <c r="L45" s="75"/>
      <c r="M45" s="75"/>
      <c r="N45" s="76"/>
      <c r="O45" s="75"/>
      <c r="P45" s="75"/>
      <c r="Q45" s="75"/>
      <c r="R45" s="68"/>
    </row>
    <row r="46" spans="1:18" s="1" customFormat="1" ht="18" customHeight="1" x14ac:dyDescent="0.25">
      <c r="A46" s="1" t="s">
        <v>40</v>
      </c>
      <c r="C46" s="67">
        <v>0</v>
      </c>
      <c r="D46" s="67"/>
      <c r="E46" s="67">
        <v>0</v>
      </c>
      <c r="G46" s="75">
        <v>1</v>
      </c>
      <c r="H46" s="75"/>
      <c r="I46" s="75">
        <v>21</v>
      </c>
      <c r="J46" s="76"/>
      <c r="K46" s="75">
        <v>3</v>
      </c>
      <c r="L46" s="75"/>
      <c r="M46" s="75">
        <v>94</v>
      </c>
      <c r="N46" s="76"/>
      <c r="O46" s="75">
        <v>3</v>
      </c>
      <c r="P46" s="75"/>
      <c r="Q46" s="75">
        <v>94</v>
      </c>
      <c r="R46" s="68"/>
    </row>
    <row r="47" spans="1:18" s="1" customFormat="1" ht="18" customHeight="1" x14ac:dyDescent="0.25">
      <c r="C47" s="67"/>
      <c r="D47" s="67"/>
      <c r="E47" s="67"/>
      <c r="G47" s="75"/>
      <c r="H47" s="75"/>
      <c r="I47" s="75"/>
      <c r="J47" s="76"/>
      <c r="K47" s="75"/>
      <c r="L47" s="75"/>
      <c r="M47" s="75"/>
      <c r="N47" s="76"/>
      <c r="O47" s="75"/>
      <c r="P47" s="75"/>
      <c r="Q47" s="75"/>
      <c r="R47" s="68"/>
    </row>
    <row r="48" spans="1:18" s="1" customFormat="1" ht="18" customHeight="1" x14ac:dyDescent="0.25">
      <c r="A48" s="1" t="s">
        <v>4</v>
      </c>
      <c r="C48" s="67">
        <v>0</v>
      </c>
      <c r="D48" s="67"/>
      <c r="E48" s="67">
        <v>0</v>
      </c>
      <c r="G48" s="75">
        <v>0</v>
      </c>
      <c r="H48" s="75"/>
      <c r="I48" s="75">
        <v>0</v>
      </c>
      <c r="J48" s="76"/>
      <c r="K48" s="75">
        <v>1</v>
      </c>
      <c r="L48" s="75"/>
      <c r="M48" s="75">
        <v>79</v>
      </c>
      <c r="N48" s="76"/>
      <c r="O48" s="75">
        <v>2</v>
      </c>
      <c r="P48" s="75"/>
      <c r="Q48" s="75">
        <v>188</v>
      </c>
      <c r="R48" s="68"/>
    </row>
    <row r="49" spans="1:18" s="1" customFormat="1" ht="18" customHeight="1" x14ac:dyDescent="0.25">
      <c r="C49" s="67"/>
      <c r="D49" s="67"/>
      <c r="E49" s="67"/>
      <c r="G49" s="75"/>
      <c r="H49" s="75"/>
      <c r="I49" s="75"/>
      <c r="J49" s="76"/>
      <c r="K49" s="75"/>
      <c r="L49" s="75"/>
      <c r="M49" s="75"/>
      <c r="N49" s="76"/>
      <c r="O49" s="75"/>
      <c r="P49" s="75"/>
      <c r="Q49" s="75"/>
      <c r="R49" s="68"/>
    </row>
    <row r="50" spans="1:18" s="1" customFormat="1" ht="18" customHeight="1" x14ac:dyDescent="0.25">
      <c r="A50" s="1" t="s">
        <v>38</v>
      </c>
      <c r="C50" s="67">
        <v>0</v>
      </c>
      <c r="D50" s="67"/>
      <c r="E50" s="67">
        <v>0</v>
      </c>
      <c r="G50" s="75">
        <v>0</v>
      </c>
      <c r="H50" s="75"/>
      <c r="I50" s="75">
        <v>0</v>
      </c>
      <c r="J50" s="76"/>
      <c r="K50" s="75">
        <v>0</v>
      </c>
      <c r="L50" s="75"/>
      <c r="M50" s="75">
        <v>0</v>
      </c>
      <c r="N50" s="76"/>
      <c r="O50" s="75">
        <v>1</v>
      </c>
      <c r="P50" s="75"/>
      <c r="Q50" s="75">
        <v>87</v>
      </c>
      <c r="R50" s="68"/>
    </row>
    <row r="51" spans="1:18" s="1" customFormat="1" ht="18" customHeight="1" x14ac:dyDescent="0.25">
      <c r="C51" s="67"/>
      <c r="D51" s="67"/>
      <c r="E51" s="67"/>
      <c r="G51" s="75"/>
      <c r="H51" s="75"/>
      <c r="I51" s="75"/>
      <c r="J51" s="76"/>
      <c r="K51" s="85"/>
      <c r="L51" s="75"/>
      <c r="M51" s="85"/>
      <c r="N51" s="76"/>
      <c r="O51" s="75"/>
      <c r="P51" s="75"/>
      <c r="Q51" s="75"/>
      <c r="R51" s="68"/>
    </row>
    <row r="52" spans="1:18" s="1" customFormat="1" ht="18" customHeight="1" collapsed="1" thickBot="1" x14ac:dyDescent="0.3">
      <c r="A52" s="7" t="s">
        <v>3</v>
      </c>
      <c r="B52" s="7"/>
      <c r="C52" s="74">
        <v>14</v>
      </c>
      <c r="D52" s="67"/>
      <c r="E52" s="74">
        <v>2154</v>
      </c>
      <c r="G52" s="74">
        <v>23</v>
      </c>
      <c r="H52" s="75"/>
      <c r="I52" s="74">
        <v>3288</v>
      </c>
      <c r="J52" s="76"/>
      <c r="K52" s="84">
        <v>30</v>
      </c>
      <c r="L52" s="75"/>
      <c r="M52" s="84">
        <v>4567</v>
      </c>
      <c r="N52" s="76"/>
      <c r="O52" s="74">
        <v>48</v>
      </c>
      <c r="P52" s="75"/>
      <c r="Q52" s="74">
        <v>6160</v>
      </c>
      <c r="R52" s="68"/>
    </row>
    <row r="53" spans="1:18" ht="18" customHeight="1" thickTop="1" x14ac:dyDescent="0.25">
      <c r="C53" s="73"/>
      <c r="D53" s="73"/>
      <c r="E53" s="73"/>
      <c r="F53" s="73"/>
      <c r="G53" s="72"/>
      <c r="H53" s="72"/>
      <c r="I53" s="72"/>
      <c r="J53" s="72"/>
      <c r="K53" s="72"/>
      <c r="L53" s="72"/>
      <c r="M53" s="72"/>
      <c r="N53" s="72"/>
      <c r="O53" s="71"/>
      <c r="P53" s="71"/>
      <c r="Q53" s="71"/>
      <c r="R53" s="73"/>
    </row>
    <row r="54" spans="1:18" ht="18" x14ac:dyDescent="0.25">
      <c r="C54" s="83"/>
      <c r="D54" s="83"/>
      <c r="E54" s="83"/>
    </row>
    <row r="55" spans="1:18" ht="18" x14ac:dyDescent="0.25">
      <c r="C55" s="83"/>
      <c r="D55" s="83"/>
      <c r="E55" s="83"/>
    </row>
    <row r="56" spans="1:18" ht="20.25" x14ac:dyDescent="0.3">
      <c r="A56" s="1"/>
      <c r="B56" s="1"/>
      <c r="C56" s="33">
        <v>2015</v>
      </c>
      <c r="D56" s="33"/>
      <c r="E56" s="33"/>
      <c r="F56" s="82"/>
      <c r="G56" s="33">
        <v>2015</v>
      </c>
      <c r="H56" s="33"/>
      <c r="I56" s="33"/>
      <c r="J56" s="81"/>
      <c r="K56" s="33">
        <v>2015</v>
      </c>
      <c r="L56" s="33"/>
      <c r="M56" s="33"/>
      <c r="N56" s="78"/>
      <c r="O56" s="33">
        <v>2015</v>
      </c>
      <c r="P56" s="33"/>
      <c r="Q56" s="33"/>
    </row>
    <row r="57" spans="1:18" ht="18" x14ac:dyDescent="0.25">
      <c r="A57" s="1"/>
      <c r="B57" s="1"/>
      <c r="C57" s="29" t="s">
        <v>18</v>
      </c>
      <c r="D57" s="29"/>
      <c r="E57" s="29"/>
      <c r="F57" s="1"/>
      <c r="G57" s="29" t="s">
        <v>17</v>
      </c>
      <c r="H57" s="29"/>
      <c r="I57" s="29"/>
      <c r="J57" s="80"/>
      <c r="K57" s="29" t="s">
        <v>16</v>
      </c>
      <c r="L57" s="29"/>
      <c r="M57" s="29"/>
      <c r="N57" s="78"/>
      <c r="O57" s="29" t="s">
        <v>35</v>
      </c>
      <c r="P57" s="29"/>
      <c r="Q57" s="29"/>
    </row>
    <row r="58" spans="1:18" ht="18" x14ac:dyDescent="0.25">
      <c r="A58" s="1"/>
      <c r="B58" s="1"/>
      <c r="C58" s="23" t="s">
        <v>14</v>
      </c>
      <c r="D58" s="24"/>
      <c r="E58" s="23" t="s">
        <v>13</v>
      </c>
      <c r="F58" s="54"/>
      <c r="G58" s="23" t="s">
        <v>14</v>
      </c>
      <c r="H58" s="24"/>
      <c r="I58" s="23" t="s">
        <v>13</v>
      </c>
      <c r="J58" s="79"/>
      <c r="K58" s="23" t="s">
        <v>14</v>
      </c>
      <c r="L58" s="24"/>
      <c r="M58" s="23" t="s">
        <v>13</v>
      </c>
      <c r="N58" s="78"/>
      <c r="O58" s="23" t="s">
        <v>14</v>
      </c>
      <c r="P58" s="24"/>
      <c r="Q58" s="23" t="s">
        <v>13</v>
      </c>
    </row>
    <row r="59" spans="1:18" ht="18" x14ac:dyDescent="0.25">
      <c r="A59" s="1"/>
      <c r="B59" s="1"/>
      <c r="C59" s="1"/>
      <c r="D59" s="1"/>
      <c r="E59" s="1"/>
      <c r="F59" s="1"/>
      <c r="G59" s="1"/>
      <c r="H59" s="1"/>
      <c r="I59" s="1"/>
      <c r="J59" s="78"/>
      <c r="K59" s="1"/>
      <c r="L59" s="1"/>
      <c r="M59" s="1"/>
      <c r="N59" s="78"/>
      <c r="O59" s="78"/>
      <c r="P59" s="78"/>
      <c r="Q59" s="78"/>
    </row>
    <row r="60" spans="1:18" ht="18" x14ac:dyDescent="0.25">
      <c r="A60" s="1" t="s">
        <v>42</v>
      </c>
      <c r="B60" s="1"/>
      <c r="C60" s="68">
        <v>1</v>
      </c>
      <c r="D60" s="68"/>
      <c r="E60" s="68">
        <v>387</v>
      </c>
      <c r="F60" s="1"/>
      <c r="G60" s="75">
        <v>1</v>
      </c>
      <c r="H60" s="75"/>
      <c r="I60" s="75">
        <v>387</v>
      </c>
      <c r="J60" s="76"/>
      <c r="K60" s="75">
        <v>1</v>
      </c>
      <c r="L60" s="75"/>
      <c r="M60" s="75">
        <v>387</v>
      </c>
      <c r="N60" s="76"/>
      <c r="O60" s="75">
        <v>2</v>
      </c>
      <c r="P60" s="75"/>
      <c r="Q60" s="75">
        <v>494</v>
      </c>
    </row>
    <row r="61" spans="1:18" ht="18" x14ac:dyDescent="0.25">
      <c r="A61" s="1"/>
      <c r="B61" s="1"/>
      <c r="C61" s="68"/>
      <c r="D61" s="68"/>
      <c r="E61" s="68"/>
      <c r="F61" s="1"/>
      <c r="G61" s="75"/>
      <c r="H61" s="75"/>
      <c r="I61" s="75"/>
      <c r="J61" s="76"/>
      <c r="K61" s="75"/>
      <c r="L61" s="75"/>
      <c r="M61" s="75"/>
      <c r="N61" s="76"/>
      <c r="O61" s="75"/>
      <c r="P61" s="75"/>
      <c r="Q61" s="75"/>
    </row>
    <row r="62" spans="1:18" ht="18" x14ac:dyDescent="0.25">
      <c r="A62" s="1" t="s">
        <v>41</v>
      </c>
      <c r="B62" s="1"/>
      <c r="C62" s="67">
        <v>1</v>
      </c>
      <c r="D62" s="67"/>
      <c r="E62" s="67">
        <v>442</v>
      </c>
      <c r="F62" s="1"/>
      <c r="G62" s="75">
        <v>1</v>
      </c>
      <c r="H62" s="75"/>
      <c r="I62" s="75">
        <v>442</v>
      </c>
      <c r="J62" s="76"/>
      <c r="K62" s="75">
        <v>2</v>
      </c>
      <c r="L62" s="75"/>
      <c r="M62" s="75">
        <v>657</v>
      </c>
      <c r="N62" s="76"/>
      <c r="O62" s="75">
        <v>3</v>
      </c>
      <c r="P62" s="75"/>
      <c r="Q62" s="75">
        <v>980</v>
      </c>
    </row>
    <row r="63" spans="1:18" ht="18" x14ac:dyDescent="0.25">
      <c r="A63" s="1"/>
      <c r="B63" s="1"/>
      <c r="C63" s="67"/>
      <c r="D63" s="67"/>
      <c r="E63" s="67"/>
      <c r="F63" s="1"/>
      <c r="G63" s="75"/>
      <c r="H63" s="75"/>
      <c r="I63" s="75"/>
      <c r="J63" s="76"/>
      <c r="K63" s="75"/>
      <c r="L63" s="75"/>
      <c r="M63" s="75"/>
      <c r="N63" s="76"/>
      <c r="O63" s="75"/>
      <c r="P63" s="75"/>
      <c r="Q63" s="75"/>
    </row>
    <row r="64" spans="1:18" ht="18" x14ac:dyDescent="0.25">
      <c r="A64" s="1" t="s">
        <v>30</v>
      </c>
      <c r="B64" s="1"/>
      <c r="C64" s="67">
        <v>1</v>
      </c>
      <c r="D64" s="67"/>
      <c r="E64" s="67">
        <v>223</v>
      </c>
      <c r="F64" s="1"/>
      <c r="G64" s="75">
        <v>1</v>
      </c>
      <c r="H64" s="75"/>
      <c r="I64" s="75">
        <v>223</v>
      </c>
      <c r="J64" s="76"/>
      <c r="K64" s="75">
        <v>2</v>
      </c>
      <c r="L64" s="75"/>
      <c r="M64" s="75">
        <v>454</v>
      </c>
      <c r="N64" s="76"/>
      <c r="O64" s="75">
        <v>2</v>
      </c>
      <c r="P64" s="75"/>
      <c r="Q64" s="75">
        <v>454</v>
      </c>
    </row>
    <row r="65" spans="1:17" ht="18" x14ac:dyDescent="0.25">
      <c r="A65" s="1"/>
      <c r="B65" s="1"/>
      <c r="C65" s="67"/>
      <c r="D65" s="67"/>
      <c r="E65" s="67"/>
      <c r="F65" s="1"/>
      <c r="G65" s="75"/>
      <c r="H65" s="75"/>
      <c r="I65" s="75"/>
      <c r="J65" s="76"/>
      <c r="K65" s="75"/>
      <c r="L65" s="75"/>
      <c r="M65" s="75"/>
      <c r="N65" s="76"/>
      <c r="O65" s="75"/>
      <c r="P65" s="75"/>
      <c r="Q65" s="75"/>
    </row>
    <row r="66" spans="1:17" ht="18" x14ac:dyDescent="0.25">
      <c r="A66" s="1" t="s">
        <v>6</v>
      </c>
      <c r="B66" s="1"/>
      <c r="C66" s="67">
        <v>1</v>
      </c>
      <c r="D66" s="67"/>
      <c r="E66" s="67">
        <v>128</v>
      </c>
      <c r="F66" s="1"/>
      <c r="G66" s="75">
        <v>1</v>
      </c>
      <c r="H66" s="75"/>
      <c r="I66" s="75">
        <v>128</v>
      </c>
      <c r="J66" s="76"/>
      <c r="K66" s="75">
        <v>10</v>
      </c>
      <c r="L66" s="75"/>
      <c r="M66" s="75">
        <v>1215</v>
      </c>
      <c r="N66" s="76"/>
      <c r="O66" s="75">
        <v>10</v>
      </c>
      <c r="P66" s="75"/>
      <c r="Q66" s="75">
        <v>1215</v>
      </c>
    </row>
    <row r="67" spans="1:17" ht="18" x14ac:dyDescent="0.25">
      <c r="A67" s="1"/>
      <c r="B67" s="1"/>
      <c r="C67" s="67"/>
      <c r="D67" s="67"/>
      <c r="E67" s="67"/>
      <c r="F67" s="1"/>
      <c r="G67" s="75"/>
      <c r="H67" s="75"/>
      <c r="I67" s="75"/>
      <c r="J67" s="76"/>
      <c r="K67" s="75"/>
      <c r="L67" s="75"/>
      <c r="M67" s="75"/>
      <c r="N67" s="76"/>
      <c r="O67" s="75"/>
      <c r="P67" s="75"/>
      <c r="Q67" s="75"/>
    </row>
    <row r="68" spans="1:17" ht="18" x14ac:dyDescent="0.25">
      <c r="A68" s="1" t="s">
        <v>34</v>
      </c>
      <c r="B68" s="1"/>
      <c r="C68" s="67">
        <v>2</v>
      </c>
      <c r="D68" s="67"/>
      <c r="E68" s="67">
        <v>235</v>
      </c>
      <c r="F68" s="1"/>
      <c r="G68" s="75">
        <v>3</v>
      </c>
      <c r="H68" s="75"/>
      <c r="I68" s="75">
        <v>354</v>
      </c>
      <c r="J68" s="76"/>
      <c r="K68" s="75">
        <v>5</v>
      </c>
      <c r="L68" s="75"/>
      <c r="M68" s="75">
        <v>515</v>
      </c>
      <c r="N68" s="76"/>
      <c r="O68" s="75">
        <v>12</v>
      </c>
      <c r="P68" s="75"/>
      <c r="Q68" s="75">
        <v>1172</v>
      </c>
    </row>
    <row r="69" spans="1:17" ht="18" x14ac:dyDescent="0.25">
      <c r="A69" s="1"/>
      <c r="B69" s="1"/>
      <c r="C69" s="67"/>
      <c r="D69" s="67"/>
      <c r="E69" s="67"/>
      <c r="F69" s="1"/>
      <c r="G69" s="75"/>
      <c r="H69" s="75"/>
      <c r="I69" s="75"/>
      <c r="J69" s="76"/>
      <c r="K69" s="75"/>
      <c r="L69" s="75"/>
      <c r="M69" s="75"/>
      <c r="N69" s="76"/>
      <c r="O69" s="75"/>
      <c r="P69" s="75"/>
      <c r="Q69" s="75"/>
    </row>
    <row r="70" spans="1:17" ht="18" x14ac:dyDescent="0.25">
      <c r="A70" s="1" t="s">
        <v>40</v>
      </c>
      <c r="B70" s="1"/>
      <c r="C70" s="67">
        <v>1</v>
      </c>
      <c r="D70" s="67"/>
      <c r="E70" s="67">
        <v>5</v>
      </c>
      <c r="F70" s="1"/>
      <c r="G70" s="75">
        <v>9</v>
      </c>
      <c r="H70" s="75"/>
      <c r="I70" s="75">
        <v>485</v>
      </c>
      <c r="J70" s="76"/>
      <c r="K70" s="75">
        <v>15</v>
      </c>
      <c r="L70" s="75"/>
      <c r="M70" s="75">
        <v>1011</v>
      </c>
      <c r="N70" s="76"/>
      <c r="O70" s="75">
        <v>15</v>
      </c>
      <c r="P70" s="75"/>
      <c r="Q70" s="75">
        <v>1011</v>
      </c>
    </row>
    <row r="71" spans="1:17" ht="18" x14ac:dyDescent="0.25">
      <c r="A71" s="1"/>
      <c r="B71" s="1"/>
      <c r="C71" s="67"/>
      <c r="D71" s="67"/>
      <c r="E71" s="67"/>
      <c r="F71" s="1"/>
      <c r="G71" s="75"/>
      <c r="H71" s="75"/>
      <c r="I71" s="75"/>
      <c r="J71" s="76"/>
      <c r="K71" s="75"/>
      <c r="L71" s="75"/>
      <c r="M71" s="75"/>
      <c r="N71" s="76"/>
      <c r="O71" s="75"/>
      <c r="P71" s="75"/>
      <c r="Q71" s="75"/>
    </row>
    <row r="72" spans="1:17" ht="18" x14ac:dyDescent="0.25">
      <c r="A72" s="1" t="s">
        <v>7</v>
      </c>
      <c r="B72" s="1"/>
      <c r="C72" s="67">
        <v>0</v>
      </c>
      <c r="D72" s="67"/>
      <c r="E72" s="67">
        <v>0</v>
      </c>
      <c r="F72" s="1"/>
      <c r="G72" s="75">
        <v>1</v>
      </c>
      <c r="H72" s="75"/>
      <c r="I72" s="77">
        <v>159</v>
      </c>
      <c r="J72" s="76" t="s">
        <v>39</v>
      </c>
      <c r="K72" s="75">
        <v>1</v>
      </c>
      <c r="L72" s="75"/>
      <c r="M72" s="77">
        <v>159</v>
      </c>
      <c r="N72" s="76"/>
      <c r="O72" s="75">
        <v>1</v>
      </c>
      <c r="P72" s="75"/>
      <c r="Q72" s="75">
        <v>159</v>
      </c>
    </row>
    <row r="73" spans="1:17" ht="18" x14ac:dyDescent="0.25">
      <c r="A73" s="1"/>
      <c r="B73" s="1"/>
      <c r="C73" s="67"/>
      <c r="D73" s="67"/>
      <c r="E73" s="67"/>
      <c r="F73" s="1"/>
      <c r="G73" s="75"/>
      <c r="H73" s="75"/>
      <c r="I73" s="75"/>
      <c r="J73" s="76"/>
      <c r="K73" s="75"/>
      <c r="L73" s="75"/>
      <c r="M73" s="75"/>
      <c r="N73" s="76"/>
      <c r="O73" s="75"/>
      <c r="P73" s="75"/>
      <c r="Q73" s="75"/>
    </row>
    <row r="74" spans="1:17" ht="18" x14ac:dyDescent="0.25">
      <c r="A74" s="1" t="s">
        <v>4</v>
      </c>
      <c r="B74" s="1"/>
      <c r="C74" s="67">
        <v>0</v>
      </c>
      <c r="D74" s="67"/>
      <c r="E74" s="67">
        <v>0</v>
      </c>
      <c r="F74" s="1"/>
      <c r="G74" s="75">
        <v>1</v>
      </c>
      <c r="H74" s="75"/>
      <c r="I74" s="75">
        <v>84</v>
      </c>
      <c r="J74" s="76"/>
      <c r="K74" s="75">
        <v>1</v>
      </c>
      <c r="L74" s="75"/>
      <c r="M74" s="75">
        <v>84</v>
      </c>
      <c r="N74" s="76"/>
      <c r="O74" s="75">
        <v>1</v>
      </c>
      <c r="P74" s="75"/>
      <c r="Q74" s="75">
        <v>84</v>
      </c>
    </row>
    <row r="75" spans="1:17" ht="18" x14ac:dyDescent="0.25">
      <c r="A75" s="1"/>
      <c r="B75" s="1"/>
      <c r="C75" s="67"/>
      <c r="D75" s="67"/>
      <c r="E75" s="67"/>
      <c r="F75" s="1"/>
      <c r="G75" s="75"/>
      <c r="H75" s="75"/>
      <c r="I75" s="75"/>
      <c r="J75" s="76"/>
      <c r="K75" s="75"/>
      <c r="L75" s="75"/>
      <c r="M75" s="75"/>
      <c r="N75" s="76"/>
      <c r="O75" s="75"/>
      <c r="P75" s="75"/>
      <c r="Q75" s="75"/>
    </row>
    <row r="76" spans="1:17" ht="18" x14ac:dyDescent="0.25">
      <c r="A76" s="1" t="s">
        <v>31</v>
      </c>
      <c r="B76" s="1"/>
      <c r="C76" s="67">
        <v>0</v>
      </c>
      <c r="D76" s="67"/>
      <c r="E76" s="67">
        <v>0</v>
      </c>
      <c r="F76" s="1"/>
      <c r="G76" s="75">
        <v>1</v>
      </c>
      <c r="H76" s="75"/>
      <c r="I76" s="75">
        <v>95</v>
      </c>
      <c r="J76" s="76"/>
      <c r="K76" s="75">
        <v>2</v>
      </c>
      <c r="L76" s="75"/>
      <c r="M76" s="75">
        <v>190</v>
      </c>
      <c r="N76" s="76"/>
      <c r="O76" s="75">
        <v>2</v>
      </c>
      <c r="P76" s="75"/>
      <c r="Q76" s="75">
        <v>190</v>
      </c>
    </row>
    <row r="77" spans="1:17" ht="18" x14ac:dyDescent="0.25">
      <c r="A77" s="1"/>
      <c r="B77" s="1"/>
      <c r="C77" s="67"/>
      <c r="D77" s="67"/>
      <c r="E77" s="67"/>
      <c r="F77" s="1"/>
      <c r="G77" s="75"/>
      <c r="H77" s="75"/>
      <c r="I77" s="75"/>
      <c r="J77" s="76"/>
      <c r="K77" s="75"/>
      <c r="L77" s="75"/>
      <c r="M77" s="75"/>
      <c r="N77" s="76"/>
      <c r="O77" s="75"/>
      <c r="P77" s="75"/>
      <c r="Q77" s="75"/>
    </row>
    <row r="78" spans="1:17" ht="18" x14ac:dyDescent="0.25">
      <c r="A78" s="1" t="s">
        <v>21</v>
      </c>
      <c r="B78" s="1"/>
      <c r="C78" s="67">
        <v>0</v>
      </c>
      <c r="D78" s="67"/>
      <c r="E78" s="67">
        <v>0</v>
      </c>
      <c r="F78" s="1"/>
      <c r="G78" s="67">
        <v>0</v>
      </c>
      <c r="H78" s="75"/>
      <c r="I78" s="67">
        <v>0</v>
      </c>
      <c r="J78" s="76"/>
      <c r="K78" s="75">
        <v>1</v>
      </c>
      <c r="L78" s="75"/>
      <c r="M78" s="75">
        <v>281</v>
      </c>
      <c r="N78" s="76"/>
      <c r="O78" s="75">
        <v>1</v>
      </c>
      <c r="P78" s="75"/>
      <c r="Q78" s="75">
        <v>281</v>
      </c>
    </row>
    <row r="79" spans="1:17" ht="18" x14ac:dyDescent="0.25">
      <c r="A79" s="1"/>
      <c r="B79" s="1"/>
      <c r="C79" s="67"/>
      <c r="D79" s="67"/>
      <c r="E79" s="67"/>
      <c r="F79" s="1"/>
      <c r="G79" s="75"/>
      <c r="H79" s="75"/>
      <c r="I79" s="75"/>
      <c r="J79" s="76"/>
      <c r="K79" s="75"/>
      <c r="L79" s="75"/>
      <c r="M79" s="75"/>
      <c r="N79" s="76"/>
      <c r="O79" s="75"/>
      <c r="P79" s="75"/>
      <c r="Q79" s="75"/>
    </row>
    <row r="80" spans="1:17" ht="18" x14ac:dyDescent="0.25">
      <c r="A80" s="1" t="s">
        <v>38</v>
      </c>
      <c r="B80" s="1"/>
      <c r="C80" s="67">
        <v>0</v>
      </c>
      <c r="D80" s="67"/>
      <c r="E80" s="67">
        <v>0</v>
      </c>
      <c r="F80" s="1"/>
      <c r="G80" s="67">
        <v>0</v>
      </c>
      <c r="H80" s="75"/>
      <c r="I80" s="67">
        <v>0</v>
      </c>
      <c r="J80" s="76"/>
      <c r="K80" s="67">
        <v>0</v>
      </c>
      <c r="L80" s="75"/>
      <c r="M80" s="67">
        <v>0</v>
      </c>
      <c r="N80" s="76"/>
      <c r="O80" s="75">
        <v>1</v>
      </c>
      <c r="P80" s="75"/>
      <c r="Q80" s="75">
        <v>84</v>
      </c>
    </row>
    <row r="81" spans="1:17" ht="18" x14ac:dyDescent="0.25">
      <c r="A81" s="1"/>
      <c r="B81" s="1"/>
      <c r="C81" s="67"/>
      <c r="D81" s="67"/>
      <c r="E81" s="67"/>
      <c r="F81" s="1"/>
      <c r="G81" s="75"/>
      <c r="H81" s="75"/>
      <c r="I81" s="75"/>
      <c r="J81" s="76"/>
      <c r="K81" s="75"/>
      <c r="L81" s="75"/>
      <c r="M81" s="75"/>
      <c r="N81" s="76"/>
      <c r="O81" s="75"/>
      <c r="P81" s="75"/>
      <c r="Q81" s="75"/>
    </row>
    <row r="82" spans="1:17" ht="18" x14ac:dyDescent="0.25">
      <c r="A82" s="1" t="s">
        <v>37</v>
      </c>
      <c r="B82" s="1"/>
      <c r="C82" s="67">
        <v>0</v>
      </c>
      <c r="D82" s="67"/>
      <c r="E82" s="67">
        <v>0</v>
      </c>
      <c r="F82" s="1"/>
      <c r="G82" s="67">
        <v>0</v>
      </c>
      <c r="H82" s="75"/>
      <c r="I82" s="67">
        <v>0</v>
      </c>
      <c r="J82" s="76"/>
      <c r="K82" s="67">
        <v>0</v>
      </c>
      <c r="L82" s="75"/>
      <c r="M82" s="67">
        <v>0</v>
      </c>
      <c r="N82" s="76"/>
      <c r="O82" s="75">
        <v>1</v>
      </c>
      <c r="P82" s="75"/>
      <c r="Q82" s="75">
        <v>204</v>
      </c>
    </row>
    <row r="83" spans="1:17" ht="18" x14ac:dyDescent="0.25">
      <c r="A83" s="1"/>
      <c r="B83" s="1"/>
      <c r="C83" s="67"/>
      <c r="D83" s="67"/>
      <c r="E83" s="67"/>
      <c r="F83" s="1"/>
      <c r="G83" s="75"/>
      <c r="H83" s="75"/>
      <c r="I83" s="75"/>
      <c r="J83" s="76"/>
      <c r="K83" s="75"/>
      <c r="L83" s="75"/>
      <c r="M83" s="75"/>
      <c r="N83" s="76"/>
      <c r="O83" s="75"/>
      <c r="P83" s="75"/>
      <c r="Q83" s="75"/>
    </row>
    <row r="84" spans="1:17" ht="18.75" thickBot="1" x14ac:dyDescent="0.3">
      <c r="A84" s="7" t="s">
        <v>3</v>
      </c>
      <c r="B84" s="7"/>
      <c r="C84" s="74">
        <v>7</v>
      </c>
      <c r="D84" s="67"/>
      <c r="E84" s="74">
        <v>1420</v>
      </c>
      <c r="F84" s="1"/>
      <c r="G84" s="74">
        <v>19</v>
      </c>
      <c r="H84" s="75"/>
      <c r="I84" s="74">
        <v>2357</v>
      </c>
      <c r="J84" s="76"/>
      <c r="K84" s="74">
        <v>40</v>
      </c>
      <c r="L84" s="75"/>
      <c r="M84" s="74">
        <v>4953</v>
      </c>
      <c r="N84" s="76"/>
      <c r="O84" s="74">
        <v>51</v>
      </c>
      <c r="P84" s="75"/>
      <c r="Q84" s="74">
        <v>6328</v>
      </c>
    </row>
    <row r="85" spans="1:17" ht="15.75" thickTop="1" x14ac:dyDescent="0.25">
      <c r="C85" s="73"/>
      <c r="D85" s="73"/>
      <c r="E85" s="73"/>
      <c r="F85" s="73"/>
      <c r="G85" s="72"/>
      <c r="H85" s="72"/>
      <c r="I85" s="72"/>
      <c r="J85" s="72"/>
      <c r="K85" s="72"/>
      <c r="L85" s="72"/>
      <c r="M85" s="72"/>
      <c r="N85" s="72"/>
      <c r="O85" s="71"/>
      <c r="P85" s="71"/>
      <c r="Q85" s="71"/>
    </row>
  </sheetData>
  <mergeCells count="12">
    <mergeCell ref="K27:M27"/>
    <mergeCell ref="O27:Q27"/>
    <mergeCell ref="C57:E57"/>
    <mergeCell ref="G57:I57"/>
    <mergeCell ref="K57:M57"/>
    <mergeCell ref="O57:Q57"/>
    <mergeCell ref="C4:E4"/>
    <mergeCell ref="G4:I4"/>
    <mergeCell ref="K4:M4"/>
    <mergeCell ref="O4:Q4"/>
    <mergeCell ref="C27:E27"/>
    <mergeCell ref="G27:I27"/>
  </mergeCells>
  <pageMargins left="0.5" right="0.5" top="1" bottom="0.75" header="0.5" footer="0.5"/>
  <pageSetup scale="58" fitToHeight="0" orientation="portrait" r:id="rId1"/>
  <headerFooter scaleWithDoc="0" alignWithMargins="0">
    <oddFooter>&amp;C&amp;"Arial,Bold"&amp;10E-&amp;P</oddFooter>
  </headerFooter>
  <rowBreaks count="1" manualBreakCount="1">
    <brk id="54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1277C-4AEE-4294-8648-E9723C17D530}">
  <sheetPr>
    <tabColor theme="0" tint="-0.249977111117893"/>
    <pageSetUpPr fitToPage="1"/>
  </sheetPr>
  <dimension ref="A1:AI73"/>
  <sheetViews>
    <sheetView view="pageBreakPreview" topLeftCell="A36" zoomScale="40" zoomScaleNormal="60" zoomScaleSheetLayoutView="40" workbookViewId="0">
      <selection activeCell="A96" sqref="A96"/>
    </sheetView>
  </sheetViews>
  <sheetFormatPr defaultRowHeight="15" x14ac:dyDescent="0.25"/>
  <cols>
    <col min="1" max="1" width="35.85546875" customWidth="1"/>
    <col min="2" max="2" width="2.7109375" customWidth="1"/>
    <col min="3" max="3" width="12.7109375" customWidth="1"/>
    <col min="4" max="4" width="2.7109375" customWidth="1"/>
    <col min="5" max="5" width="12.7109375" customWidth="1"/>
    <col min="6" max="6" width="4.7109375" customWidth="1"/>
    <col min="7" max="7" width="12.7109375" customWidth="1"/>
    <col min="8" max="8" width="2.7109375" customWidth="1"/>
    <col min="9" max="9" width="12.7109375" customWidth="1"/>
    <col min="10" max="10" width="4.7109375" customWidth="1"/>
    <col min="11" max="11" width="12.7109375" customWidth="1"/>
    <col min="12" max="12" width="2.7109375" customWidth="1"/>
    <col min="13" max="13" width="12.7109375" customWidth="1"/>
    <col min="14" max="14" width="4.7109375" customWidth="1"/>
    <col min="15" max="15" width="12.7109375" customWidth="1"/>
    <col min="16" max="16" width="2.7109375" customWidth="1"/>
    <col min="17" max="17" width="12.7109375" customWidth="1"/>
    <col min="19" max="19" width="26.5703125" bestFit="1" customWidth="1"/>
    <col min="20" max="20" width="9.140625" customWidth="1"/>
    <col min="21" max="21" width="7.7109375" customWidth="1"/>
    <col min="23" max="23" width="11.42578125" customWidth="1"/>
    <col min="25" max="25" width="7.7109375" customWidth="1"/>
    <col min="27" max="27" width="11.42578125" customWidth="1"/>
    <col min="29" max="29" width="7.7109375" customWidth="1"/>
    <col min="31" max="31" width="11.42578125" customWidth="1"/>
    <col min="33" max="33" width="7.7109375" customWidth="1"/>
    <col min="35" max="35" width="12.42578125" bestFit="1" customWidth="1"/>
    <col min="36" max="36" width="9.140625" customWidth="1"/>
  </cols>
  <sheetData>
    <row r="1" spans="1:17" s="1" customFormat="1" ht="26.25" x14ac:dyDescent="0.4">
      <c r="A1" s="55" t="s">
        <v>27</v>
      </c>
      <c r="B1" s="55"/>
      <c r="C1" s="55"/>
      <c r="D1" s="55"/>
      <c r="E1" s="55"/>
    </row>
    <row r="2" spans="1:17" s="1" customFormat="1" ht="18" x14ac:dyDescent="0.25"/>
    <row r="3" spans="1:17" ht="20.25" x14ac:dyDescent="0.3">
      <c r="A3" s="1"/>
      <c r="B3" s="1"/>
      <c r="C3" s="33">
        <v>2016</v>
      </c>
      <c r="D3" s="33"/>
      <c r="E3" s="33"/>
      <c r="G3" s="33">
        <v>2016</v>
      </c>
      <c r="H3" s="33"/>
      <c r="I3" s="33"/>
      <c r="K3" s="33">
        <v>2016</v>
      </c>
      <c r="L3" s="33"/>
      <c r="M3" s="33"/>
      <c r="O3" s="33">
        <v>2016</v>
      </c>
      <c r="P3" s="33"/>
      <c r="Q3" s="33"/>
    </row>
    <row r="4" spans="1:17" ht="18" x14ac:dyDescent="0.25">
      <c r="A4" s="1"/>
      <c r="B4" s="1"/>
      <c r="C4" s="29" t="s">
        <v>18</v>
      </c>
      <c r="D4" s="29"/>
      <c r="E4" s="29"/>
      <c r="G4" s="29" t="s">
        <v>17</v>
      </c>
      <c r="H4" s="29"/>
      <c r="I4" s="29"/>
      <c r="K4" s="29" t="s">
        <v>16</v>
      </c>
      <c r="L4" s="29"/>
      <c r="M4" s="29"/>
      <c r="O4" s="29" t="s">
        <v>35</v>
      </c>
      <c r="P4" s="29"/>
      <c r="Q4" s="29"/>
    </row>
    <row r="5" spans="1:17" ht="18" x14ac:dyDescent="0.25">
      <c r="A5" s="1"/>
      <c r="B5" s="1"/>
      <c r="C5" s="23" t="s">
        <v>14</v>
      </c>
      <c r="D5" s="24"/>
      <c r="E5" s="23" t="s">
        <v>13</v>
      </c>
      <c r="G5" s="23" t="s">
        <v>14</v>
      </c>
      <c r="H5" s="24"/>
      <c r="I5" s="23" t="s">
        <v>13</v>
      </c>
      <c r="K5" s="23" t="s">
        <v>14</v>
      </c>
      <c r="L5" s="24"/>
      <c r="M5" s="23" t="s">
        <v>13</v>
      </c>
      <c r="O5" s="23" t="s">
        <v>14</v>
      </c>
      <c r="P5" s="24"/>
      <c r="Q5" s="23" t="s">
        <v>13</v>
      </c>
    </row>
    <row r="6" spans="1:17" ht="18" x14ac:dyDescent="0.25">
      <c r="A6" s="1"/>
      <c r="B6" s="1"/>
      <c r="C6" s="1"/>
      <c r="D6" s="1"/>
      <c r="E6" s="1"/>
      <c r="G6" s="1"/>
      <c r="H6" s="1"/>
      <c r="I6" s="1"/>
      <c r="K6" s="1"/>
      <c r="L6" s="1"/>
      <c r="M6" s="1"/>
      <c r="O6" s="1"/>
      <c r="P6" s="1"/>
      <c r="Q6" s="1"/>
    </row>
    <row r="7" spans="1:17" ht="18" x14ac:dyDescent="0.25">
      <c r="A7" s="1" t="s">
        <v>42</v>
      </c>
      <c r="B7" s="1"/>
      <c r="C7" s="68">
        <v>1</v>
      </c>
      <c r="D7" s="68"/>
      <c r="E7" s="68">
        <v>210</v>
      </c>
      <c r="G7" s="68">
        <f>C7</f>
        <v>1</v>
      </c>
      <c r="H7" s="68"/>
      <c r="I7" s="68">
        <f>E7</f>
        <v>210</v>
      </c>
      <c r="K7" s="68">
        <f>G7+1+1</f>
        <v>3</v>
      </c>
      <c r="L7" s="68"/>
      <c r="M7" s="68">
        <f>I7+247+215</f>
        <v>672</v>
      </c>
      <c r="O7" s="68">
        <f>K7+1</f>
        <v>4</v>
      </c>
      <c r="P7" s="68"/>
      <c r="Q7" s="68">
        <f>M7+298</f>
        <v>970</v>
      </c>
    </row>
    <row r="8" spans="1:17" ht="18" x14ac:dyDescent="0.25">
      <c r="A8" s="1"/>
      <c r="B8" s="1"/>
      <c r="C8" s="68"/>
      <c r="D8" s="68"/>
      <c r="E8" s="68"/>
      <c r="G8" s="68"/>
      <c r="H8" s="68"/>
      <c r="I8" s="68"/>
      <c r="K8" s="68"/>
      <c r="L8" s="68"/>
      <c r="M8" s="68"/>
      <c r="O8" s="68"/>
      <c r="P8" s="68"/>
      <c r="Q8" s="68"/>
    </row>
    <row r="9" spans="1:17" ht="18" x14ac:dyDescent="0.25">
      <c r="A9" s="1" t="s">
        <v>30</v>
      </c>
      <c r="B9" s="1"/>
      <c r="C9" s="67">
        <v>1</v>
      </c>
      <c r="D9" s="67"/>
      <c r="E9" s="67">
        <v>53</v>
      </c>
      <c r="G9" s="68">
        <f>C9</f>
        <v>1</v>
      </c>
      <c r="H9" s="68"/>
      <c r="I9" s="68">
        <f>E9</f>
        <v>53</v>
      </c>
      <c r="K9" s="68">
        <f>G9</f>
        <v>1</v>
      </c>
      <c r="L9" s="67"/>
      <c r="M9" s="68">
        <f>I9</f>
        <v>53</v>
      </c>
      <c r="O9" s="68">
        <f>K9</f>
        <v>1</v>
      </c>
      <c r="P9" s="68"/>
      <c r="Q9" s="68">
        <f>M9</f>
        <v>53</v>
      </c>
    </row>
    <row r="10" spans="1:17" ht="18" x14ac:dyDescent="0.25">
      <c r="A10" s="1"/>
      <c r="B10" s="1"/>
      <c r="C10" s="67"/>
      <c r="D10" s="67"/>
      <c r="E10" s="67"/>
      <c r="G10" s="68"/>
      <c r="H10" s="68"/>
      <c r="I10" s="68"/>
      <c r="K10" s="67"/>
      <c r="L10" s="67"/>
      <c r="M10" s="67"/>
      <c r="O10" s="68"/>
      <c r="P10" s="68"/>
      <c r="Q10" s="68"/>
    </row>
    <row r="11" spans="1:17" ht="18" x14ac:dyDescent="0.25">
      <c r="A11" s="1" t="s">
        <v>41</v>
      </c>
      <c r="B11" s="1"/>
      <c r="C11" s="67">
        <v>2</v>
      </c>
      <c r="D11" s="67"/>
      <c r="E11" s="67">
        <v>723</v>
      </c>
      <c r="G11" s="68">
        <f>C11</f>
        <v>2</v>
      </c>
      <c r="H11" s="68"/>
      <c r="I11" s="68">
        <f>E11</f>
        <v>723</v>
      </c>
      <c r="K11" s="68">
        <f>G11</f>
        <v>2</v>
      </c>
      <c r="L11" s="67"/>
      <c r="M11" s="68">
        <f>I11</f>
        <v>723</v>
      </c>
      <c r="O11" s="68">
        <f>K11</f>
        <v>2</v>
      </c>
      <c r="P11" s="68"/>
      <c r="Q11" s="68">
        <f>M11</f>
        <v>723</v>
      </c>
    </row>
    <row r="12" spans="1:17" ht="18" x14ac:dyDescent="0.25">
      <c r="A12" s="1"/>
      <c r="B12" s="1"/>
      <c r="C12" s="67"/>
      <c r="D12" s="67"/>
      <c r="E12" s="67"/>
      <c r="G12" s="67"/>
      <c r="H12" s="67"/>
      <c r="I12" s="67"/>
      <c r="K12" s="67"/>
      <c r="L12" s="67"/>
      <c r="M12" s="67"/>
      <c r="O12" s="68"/>
      <c r="P12" s="68"/>
      <c r="Q12" s="68"/>
    </row>
    <row r="13" spans="1:17" ht="18" x14ac:dyDescent="0.25">
      <c r="A13" s="1" t="s">
        <v>40</v>
      </c>
      <c r="B13" s="1"/>
      <c r="C13" s="67">
        <v>3</v>
      </c>
      <c r="D13" s="67"/>
      <c r="E13" s="67">
        <v>259</v>
      </c>
      <c r="G13" s="67">
        <f>C13+2</f>
        <v>5</v>
      </c>
      <c r="H13" s="67"/>
      <c r="I13" s="67">
        <f>E13+96</f>
        <v>355</v>
      </c>
      <c r="K13" s="68">
        <f>G13+1</f>
        <v>6</v>
      </c>
      <c r="L13" s="67"/>
      <c r="M13" s="68">
        <f>I13+115</f>
        <v>470</v>
      </c>
      <c r="O13" s="68">
        <f>K13</f>
        <v>6</v>
      </c>
      <c r="P13" s="68"/>
      <c r="Q13" s="68">
        <f>M13</f>
        <v>470</v>
      </c>
    </row>
    <row r="14" spans="1:17" ht="18" x14ac:dyDescent="0.25">
      <c r="A14" s="1"/>
      <c r="B14" s="1"/>
      <c r="C14" s="67"/>
      <c r="D14" s="67"/>
      <c r="E14" s="67"/>
      <c r="G14" s="67"/>
      <c r="H14" s="67"/>
      <c r="I14" s="67"/>
      <c r="K14" s="67"/>
      <c r="L14" s="67"/>
      <c r="M14" s="67"/>
      <c r="O14" s="68"/>
      <c r="P14" s="68"/>
      <c r="Q14" s="68"/>
    </row>
    <row r="15" spans="1:17" ht="18" x14ac:dyDescent="0.25">
      <c r="A15" s="1" t="s">
        <v>58</v>
      </c>
      <c r="B15" s="1"/>
      <c r="C15" s="67">
        <v>1</v>
      </c>
      <c r="D15" s="67"/>
      <c r="E15" s="67">
        <v>64</v>
      </c>
      <c r="G15" s="67">
        <f>C15</f>
        <v>1</v>
      </c>
      <c r="H15" s="67"/>
      <c r="I15" s="67">
        <f>E15</f>
        <v>64</v>
      </c>
      <c r="K15" s="68">
        <f>G15</f>
        <v>1</v>
      </c>
      <c r="L15" s="67"/>
      <c r="M15" s="68">
        <f>I15</f>
        <v>64</v>
      </c>
      <c r="O15" s="68">
        <f>K15</f>
        <v>1</v>
      </c>
      <c r="P15" s="68"/>
      <c r="Q15" s="68">
        <f>M15</f>
        <v>64</v>
      </c>
    </row>
    <row r="16" spans="1:17" ht="18" x14ac:dyDescent="0.25">
      <c r="A16" s="1"/>
      <c r="B16" s="1"/>
      <c r="C16" s="67"/>
      <c r="D16" s="67"/>
      <c r="E16" s="67"/>
      <c r="G16" s="67"/>
      <c r="H16" s="67"/>
      <c r="I16" s="67"/>
      <c r="K16" s="67"/>
      <c r="L16" s="67"/>
      <c r="M16" s="67"/>
      <c r="O16" s="68"/>
      <c r="P16" s="68"/>
      <c r="Q16" s="68"/>
    </row>
    <row r="17" spans="1:17" ht="18" x14ac:dyDescent="0.25">
      <c r="A17" s="1" t="s">
        <v>6</v>
      </c>
      <c r="B17" s="1"/>
      <c r="C17" s="67">
        <v>3</v>
      </c>
      <c r="D17" s="67"/>
      <c r="E17" s="67">
        <v>342</v>
      </c>
      <c r="G17" s="67">
        <f>C17</f>
        <v>3</v>
      </c>
      <c r="H17" s="67"/>
      <c r="I17" s="67">
        <f>E17</f>
        <v>342</v>
      </c>
      <c r="K17" s="68">
        <f>G17</f>
        <v>3</v>
      </c>
      <c r="L17" s="67"/>
      <c r="M17" s="68">
        <f>I17</f>
        <v>342</v>
      </c>
      <c r="O17" s="68">
        <f>K17</f>
        <v>3</v>
      </c>
      <c r="P17" s="68"/>
      <c r="Q17" s="68">
        <f>M17</f>
        <v>342</v>
      </c>
    </row>
    <row r="18" spans="1:17" ht="18" x14ac:dyDescent="0.25">
      <c r="A18" s="1"/>
      <c r="B18" s="1"/>
      <c r="C18" s="67"/>
      <c r="D18" s="67"/>
      <c r="E18" s="67"/>
      <c r="G18" s="67"/>
      <c r="H18" s="67"/>
      <c r="I18" s="67"/>
      <c r="K18" s="67"/>
      <c r="L18" s="67"/>
      <c r="M18" s="67"/>
      <c r="O18" s="68"/>
      <c r="P18" s="68"/>
      <c r="Q18" s="68"/>
    </row>
    <row r="19" spans="1:17" ht="18" x14ac:dyDescent="0.25">
      <c r="A19" s="1" t="s">
        <v>34</v>
      </c>
      <c r="B19" s="1"/>
      <c r="C19" s="67">
        <v>1</v>
      </c>
      <c r="D19" s="67"/>
      <c r="E19" s="67">
        <v>130</v>
      </c>
      <c r="G19" s="67">
        <f>C19+1</f>
        <v>2</v>
      </c>
      <c r="H19" s="67"/>
      <c r="I19" s="67">
        <f>E19+88</f>
        <v>218</v>
      </c>
      <c r="K19" s="68">
        <f>G19+1+1</f>
        <v>4</v>
      </c>
      <c r="L19" s="67"/>
      <c r="M19" s="68">
        <f>I19+102+154</f>
        <v>474</v>
      </c>
      <c r="O19" s="68">
        <f>K19+1</f>
        <v>5</v>
      </c>
      <c r="P19" s="68"/>
      <c r="Q19" s="68">
        <f>M19+64</f>
        <v>538</v>
      </c>
    </row>
    <row r="20" spans="1:17" ht="18" x14ac:dyDescent="0.25">
      <c r="A20" s="1"/>
      <c r="B20" s="1"/>
      <c r="C20" s="67"/>
      <c r="D20" s="67"/>
      <c r="E20" s="67"/>
      <c r="G20" s="67"/>
      <c r="H20" s="67"/>
      <c r="I20" s="67"/>
      <c r="K20" s="67"/>
      <c r="L20" s="67"/>
      <c r="M20" s="67"/>
      <c r="O20" s="68"/>
      <c r="P20" s="68"/>
      <c r="Q20" s="68"/>
    </row>
    <row r="21" spans="1:17" ht="18" x14ac:dyDescent="0.25">
      <c r="A21" s="1" t="s">
        <v>7</v>
      </c>
      <c r="B21" s="1"/>
      <c r="C21" s="67">
        <v>0</v>
      </c>
      <c r="D21" s="67"/>
      <c r="E21" s="67">
        <v>0</v>
      </c>
      <c r="G21" s="67">
        <f>C21+1</f>
        <v>1</v>
      </c>
      <c r="H21" s="67"/>
      <c r="I21" s="67">
        <f>E21+176</f>
        <v>176</v>
      </c>
      <c r="K21" s="68">
        <f>G21</f>
        <v>1</v>
      </c>
      <c r="L21" s="67"/>
      <c r="M21" s="68">
        <f>I21</f>
        <v>176</v>
      </c>
      <c r="O21" s="68">
        <f>K21</f>
        <v>1</v>
      </c>
      <c r="P21" s="68"/>
      <c r="Q21" s="68">
        <f>M21</f>
        <v>176</v>
      </c>
    </row>
    <row r="22" spans="1:17" ht="18" x14ac:dyDescent="0.25">
      <c r="A22" s="1"/>
      <c r="B22" s="1"/>
      <c r="C22" s="67"/>
      <c r="D22" s="67"/>
      <c r="E22" s="67"/>
      <c r="G22" s="67"/>
      <c r="H22" s="67"/>
      <c r="I22" s="67"/>
      <c r="K22" s="67"/>
      <c r="L22" s="67"/>
      <c r="M22" s="67"/>
      <c r="O22" s="68"/>
      <c r="P22" s="68"/>
      <c r="Q22" s="68"/>
    </row>
    <row r="23" spans="1:17" ht="18" x14ac:dyDescent="0.25">
      <c r="A23" s="1" t="s">
        <v>49</v>
      </c>
      <c r="B23" s="1"/>
      <c r="C23" s="67">
        <v>0</v>
      </c>
      <c r="D23" s="67"/>
      <c r="E23" s="67">
        <v>0</v>
      </c>
      <c r="G23" s="67">
        <f>C23+2</f>
        <v>2</v>
      </c>
      <c r="H23" s="67"/>
      <c r="I23" s="67">
        <f>E23+189</f>
        <v>189</v>
      </c>
      <c r="K23" s="68">
        <f>G23</f>
        <v>2</v>
      </c>
      <c r="L23" s="67"/>
      <c r="M23" s="68">
        <f>I23</f>
        <v>189</v>
      </c>
      <c r="O23" s="68">
        <f>K23</f>
        <v>2</v>
      </c>
      <c r="P23" s="68"/>
      <c r="Q23" s="68">
        <f>M23</f>
        <v>189</v>
      </c>
    </row>
    <row r="24" spans="1:17" ht="18" x14ac:dyDescent="0.25">
      <c r="A24" s="1"/>
      <c r="B24" s="1"/>
      <c r="C24" s="67"/>
      <c r="D24" s="67"/>
      <c r="E24" s="67"/>
      <c r="G24" s="67"/>
      <c r="H24" s="67"/>
      <c r="I24" s="67"/>
      <c r="K24" s="68"/>
      <c r="L24" s="67"/>
      <c r="M24" s="68"/>
      <c r="O24" s="68"/>
      <c r="P24" s="68"/>
      <c r="Q24" s="68"/>
    </row>
    <row r="25" spans="1:17" ht="18" x14ac:dyDescent="0.25">
      <c r="A25" s="1" t="s">
        <v>57</v>
      </c>
      <c r="B25" s="1"/>
      <c r="C25" s="67">
        <v>0</v>
      </c>
      <c r="D25" s="67"/>
      <c r="E25" s="67">
        <v>0</v>
      </c>
      <c r="G25" s="67">
        <f>C25</f>
        <v>0</v>
      </c>
      <c r="H25" s="67"/>
      <c r="I25" s="67">
        <f>E25</f>
        <v>0</v>
      </c>
      <c r="K25" s="68">
        <f>G25+1</f>
        <v>1</v>
      </c>
      <c r="L25" s="67"/>
      <c r="M25" s="68">
        <f>I25+78</f>
        <v>78</v>
      </c>
      <c r="O25" s="68">
        <f>K25</f>
        <v>1</v>
      </c>
      <c r="P25" s="68"/>
      <c r="Q25" s="68">
        <f>M25</f>
        <v>78</v>
      </c>
    </row>
    <row r="26" spans="1:17" ht="18" x14ac:dyDescent="0.25">
      <c r="A26" s="1"/>
      <c r="B26" s="1"/>
      <c r="C26" s="67"/>
      <c r="D26" s="67"/>
      <c r="E26" s="67"/>
      <c r="G26" s="67"/>
      <c r="H26" s="67"/>
      <c r="I26" s="67"/>
      <c r="K26" s="68"/>
      <c r="L26" s="67"/>
      <c r="M26" s="68"/>
      <c r="O26" s="68"/>
      <c r="P26" s="68"/>
      <c r="Q26" s="68"/>
    </row>
    <row r="27" spans="1:17" ht="18" x14ac:dyDescent="0.25">
      <c r="A27" s="1" t="s">
        <v>56</v>
      </c>
      <c r="B27" s="1"/>
      <c r="C27" s="67">
        <v>0</v>
      </c>
      <c r="D27" s="67"/>
      <c r="E27" s="67">
        <v>0</v>
      </c>
      <c r="G27" s="67">
        <v>0</v>
      </c>
      <c r="H27" s="67"/>
      <c r="I27" s="67">
        <v>0</v>
      </c>
      <c r="K27" s="68">
        <v>0</v>
      </c>
      <c r="L27" s="67"/>
      <c r="M27" s="68">
        <v>0</v>
      </c>
      <c r="O27" s="68">
        <v>1</v>
      </c>
      <c r="P27" s="68"/>
      <c r="Q27" s="68">
        <v>39</v>
      </c>
    </row>
    <row r="28" spans="1:17" ht="18" x14ac:dyDescent="0.25">
      <c r="A28" s="1"/>
      <c r="B28" s="1"/>
      <c r="C28" s="67"/>
      <c r="D28" s="67"/>
      <c r="E28" s="67"/>
      <c r="G28" s="67"/>
      <c r="H28" s="67"/>
      <c r="I28" s="67"/>
      <c r="K28" s="68"/>
      <c r="L28" s="67"/>
      <c r="M28" s="68"/>
      <c r="O28" s="68"/>
      <c r="P28" s="68"/>
      <c r="Q28" s="68"/>
    </row>
    <row r="29" spans="1:17" ht="18" x14ac:dyDescent="0.25">
      <c r="A29" s="1" t="s">
        <v>55</v>
      </c>
      <c r="B29" s="1"/>
      <c r="C29" s="67">
        <v>0</v>
      </c>
      <c r="D29" s="67"/>
      <c r="E29" s="67">
        <v>0</v>
      </c>
      <c r="G29" s="67">
        <v>0</v>
      </c>
      <c r="H29" s="67"/>
      <c r="I29" s="67">
        <v>0</v>
      </c>
      <c r="K29" s="68">
        <v>0</v>
      </c>
      <c r="L29" s="67"/>
      <c r="M29" s="68">
        <v>0</v>
      </c>
      <c r="O29" s="68">
        <v>1</v>
      </c>
      <c r="P29" s="68"/>
      <c r="Q29" s="68">
        <v>375</v>
      </c>
    </row>
    <row r="30" spans="1:17" ht="18" x14ac:dyDescent="0.25">
      <c r="A30" s="1"/>
      <c r="B30" s="1"/>
      <c r="C30" s="67"/>
      <c r="D30" s="67"/>
      <c r="E30" s="67"/>
      <c r="G30" s="67"/>
      <c r="H30" s="67"/>
      <c r="I30" s="67"/>
      <c r="K30" s="68"/>
      <c r="L30" s="67"/>
      <c r="M30" s="68"/>
      <c r="O30" s="68"/>
      <c r="P30" s="68"/>
      <c r="Q30" s="68"/>
    </row>
    <row r="31" spans="1:17" ht="18" x14ac:dyDescent="0.25">
      <c r="A31" s="1" t="s">
        <v>54</v>
      </c>
      <c r="B31" s="1"/>
      <c r="C31" s="67">
        <v>0</v>
      </c>
      <c r="D31" s="67"/>
      <c r="E31" s="67">
        <v>0</v>
      </c>
      <c r="G31" s="67">
        <v>0</v>
      </c>
      <c r="H31" s="67"/>
      <c r="I31" s="67">
        <v>0</v>
      </c>
      <c r="K31" s="68">
        <v>0</v>
      </c>
      <c r="L31" s="67"/>
      <c r="M31" s="68">
        <v>0</v>
      </c>
      <c r="O31" s="68">
        <v>2</v>
      </c>
      <c r="P31" s="68"/>
      <c r="Q31" s="68">
        <v>710</v>
      </c>
    </row>
    <row r="32" spans="1:17" ht="18" x14ac:dyDescent="0.25">
      <c r="A32" s="1"/>
      <c r="B32" s="1"/>
      <c r="C32" s="67"/>
      <c r="D32" s="67"/>
      <c r="E32" s="67"/>
      <c r="G32" s="67"/>
      <c r="H32" s="67"/>
      <c r="I32" s="67"/>
      <c r="K32" s="68"/>
      <c r="L32" s="67"/>
      <c r="M32" s="68"/>
      <c r="O32" s="68"/>
      <c r="P32" s="68"/>
      <c r="Q32" s="68"/>
    </row>
    <row r="33" spans="1:35" ht="18" x14ac:dyDescent="0.25">
      <c r="A33" s="1" t="s">
        <v>53</v>
      </c>
      <c r="B33" s="1"/>
      <c r="C33" s="67">
        <v>0</v>
      </c>
      <c r="D33" s="67"/>
      <c r="E33" s="67">
        <v>0</v>
      </c>
      <c r="G33" s="67">
        <v>0</v>
      </c>
      <c r="H33" s="67"/>
      <c r="I33" s="67">
        <v>0</v>
      </c>
      <c r="K33" s="68">
        <v>0</v>
      </c>
      <c r="L33" s="67"/>
      <c r="M33" s="68">
        <v>0</v>
      </c>
      <c r="O33" s="68">
        <v>1</v>
      </c>
      <c r="P33" s="68"/>
      <c r="Q33" s="68">
        <v>105</v>
      </c>
    </row>
    <row r="34" spans="1:35" ht="18" x14ac:dyDescent="0.25">
      <c r="A34" s="1"/>
      <c r="B34" s="1"/>
      <c r="C34" s="67"/>
      <c r="D34" s="67"/>
      <c r="E34" s="67"/>
      <c r="G34" s="67"/>
      <c r="H34" s="67"/>
      <c r="I34" s="67"/>
      <c r="K34" s="68"/>
      <c r="L34" s="67"/>
      <c r="M34" s="68"/>
      <c r="O34" s="68"/>
      <c r="P34" s="68"/>
      <c r="Q34" s="68"/>
    </row>
    <row r="35" spans="1:35" ht="18" x14ac:dyDescent="0.25">
      <c r="A35" s="1" t="s">
        <v>50</v>
      </c>
      <c r="B35" s="1"/>
      <c r="C35" s="67">
        <v>0</v>
      </c>
      <c r="D35" s="67"/>
      <c r="E35" s="67">
        <v>0</v>
      </c>
      <c r="G35" s="67">
        <v>0</v>
      </c>
      <c r="H35" s="67"/>
      <c r="I35" s="67">
        <v>0</v>
      </c>
      <c r="K35" s="68">
        <v>0</v>
      </c>
      <c r="L35" s="67"/>
      <c r="M35" s="68">
        <v>0</v>
      </c>
      <c r="O35" s="68">
        <v>1</v>
      </c>
      <c r="P35" s="68"/>
      <c r="Q35" s="68">
        <v>181</v>
      </c>
    </row>
    <row r="36" spans="1:35" ht="18" x14ac:dyDescent="0.25">
      <c r="A36" s="1"/>
      <c r="B36" s="1"/>
      <c r="C36" s="67"/>
      <c r="D36" s="67"/>
      <c r="E36" s="67"/>
      <c r="G36" s="67"/>
      <c r="H36" s="67"/>
      <c r="I36" s="67"/>
      <c r="K36" s="68"/>
      <c r="L36" s="67"/>
      <c r="M36" s="68"/>
      <c r="O36" s="68"/>
      <c r="P36" s="68"/>
      <c r="Q36" s="68"/>
    </row>
    <row r="37" spans="1:35" ht="18" x14ac:dyDescent="0.25">
      <c r="A37" s="1" t="s">
        <v>51</v>
      </c>
      <c r="B37" s="1"/>
      <c r="C37" s="67">
        <v>0</v>
      </c>
      <c r="D37" s="67"/>
      <c r="E37" s="67">
        <v>0</v>
      </c>
      <c r="G37" s="67">
        <v>0</v>
      </c>
      <c r="H37" s="67"/>
      <c r="I37" s="67">
        <v>0</v>
      </c>
      <c r="K37" s="68">
        <v>0</v>
      </c>
      <c r="L37" s="67"/>
      <c r="M37" s="68">
        <v>0</v>
      </c>
      <c r="O37" s="68">
        <v>1</v>
      </c>
      <c r="P37" s="68"/>
      <c r="Q37" s="68">
        <v>162</v>
      </c>
    </row>
    <row r="38" spans="1:35" ht="18" x14ac:dyDescent="0.25">
      <c r="A38" s="1"/>
      <c r="B38" s="1"/>
      <c r="C38" s="67"/>
      <c r="D38" s="67"/>
      <c r="E38" s="67"/>
      <c r="G38" s="67"/>
      <c r="H38" s="67"/>
      <c r="I38" s="67"/>
      <c r="K38" s="67"/>
      <c r="L38" s="67"/>
      <c r="M38" s="67"/>
      <c r="O38" s="67"/>
      <c r="P38" s="67"/>
      <c r="Q38" s="67"/>
      <c r="S38" s="90" t="s">
        <v>47</v>
      </c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</row>
    <row r="39" spans="1:35" ht="18.75" thickBot="1" x14ac:dyDescent="0.3">
      <c r="A39" s="7" t="s">
        <v>3</v>
      </c>
      <c r="B39" s="7"/>
      <c r="C39" s="74">
        <f>SUM(C7:C25)</f>
        <v>12</v>
      </c>
      <c r="D39" s="67"/>
      <c r="E39" s="74">
        <f>SUM(E7:E25)</f>
        <v>1781</v>
      </c>
      <c r="G39" s="74">
        <f>SUM(G7:G25)</f>
        <v>18</v>
      </c>
      <c r="H39" s="67"/>
      <c r="I39" s="74">
        <f>SUM(I7:I25)</f>
        <v>2330</v>
      </c>
      <c r="K39" s="74">
        <f>SUM(K7:K25)</f>
        <v>24</v>
      </c>
      <c r="L39" s="67"/>
      <c r="M39" s="74">
        <f>SUM(M7:M25)</f>
        <v>3241</v>
      </c>
      <c r="O39" s="74">
        <f>SUM(O7:O38)</f>
        <v>33</v>
      </c>
      <c r="P39" s="67"/>
      <c r="Q39" s="74">
        <f>SUM(Q7:Q38)</f>
        <v>5175</v>
      </c>
      <c r="S39" s="90" t="s">
        <v>46</v>
      </c>
      <c r="T39" s="90"/>
      <c r="U39" s="90">
        <f>C39</f>
        <v>12</v>
      </c>
      <c r="V39" s="90"/>
      <c r="W39" s="90">
        <f>E39</f>
        <v>1781</v>
      </c>
      <c r="X39" s="90"/>
      <c r="Y39" s="90">
        <f>G39-C39</f>
        <v>6</v>
      </c>
      <c r="Z39" s="90"/>
      <c r="AA39" s="90">
        <f>I39-E39</f>
        <v>549</v>
      </c>
      <c r="AB39" s="90"/>
      <c r="AC39" s="90">
        <f>K39-G39</f>
        <v>6</v>
      </c>
      <c r="AD39" s="90"/>
      <c r="AE39" s="90">
        <f>M39-I39</f>
        <v>911</v>
      </c>
      <c r="AF39" s="90"/>
      <c r="AG39" s="90">
        <f>O39-K39</f>
        <v>9</v>
      </c>
      <c r="AH39" s="90"/>
      <c r="AI39" s="90">
        <f>Q39-M39</f>
        <v>1934</v>
      </c>
    </row>
    <row r="40" spans="1:35" ht="18.75" thickTop="1" x14ac:dyDescent="0.25">
      <c r="A40" s="7"/>
      <c r="B40" s="7"/>
      <c r="C40" s="75"/>
      <c r="D40" s="67"/>
      <c r="E40" s="75"/>
      <c r="G40" s="75"/>
      <c r="H40" s="67"/>
      <c r="I40" s="75"/>
      <c r="K40" s="75"/>
      <c r="L40" s="67"/>
      <c r="M40" s="75"/>
      <c r="O40" s="75"/>
      <c r="P40" s="67"/>
      <c r="Q40" s="75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</row>
    <row r="41" spans="1:35" ht="9.75" customHeight="1" x14ac:dyDescent="0.25">
      <c r="C41" s="73"/>
      <c r="D41" s="73"/>
      <c r="E41" s="73"/>
      <c r="G41" s="73"/>
      <c r="H41" s="73"/>
      <c r="I41" s="73"/>
    </row>
    <row r="42" spans="1:35" ht="20.25" x14ac:dyDescent="0.3">
      <c r="A42" s="1"/>
      <c r="B42" s="1"/>
      <c r="C42" s="33">
        <v>2017</v>
      </c>
      <c r="D42" s="33"/>
      <c r="E42" s="33"/>
      <c r="G42" s="33">
        <v>2017</v>
      </c>
      <c r="H42" s="33"/>
      <c r="I42" s="33"/>
      <c r="K42" s="33">
        <v>2017</v>
      </c>
      <c r="L42" s="33"/>
      <c r="M42" s="33"/>
      <c r="O42" s="30">
        <v>2017</v>
      </c>
      <c r="P42" s="30"/>
      <c r="Q42" s="30"/>
    </row>
    <row r="43" spans="1:35" s="90" customFormat="1" ht="18" x14ac:dyDescent="0.25">
      <c r="A43" s="1"/>
      <c r="B43" s="1"/>
      <c r="C43" s="29" t="s">
        <v>18</v>
      </c>
      <c r="D43" s="29"/>
      <c r="E43" s="29"/>
      <c r="F43"/>
      <c r="G43" s="29" t="s">
        <v>17</v>
      </c>
      <c r="H43" s="29"/>
      <c r="I43" s="29"/>
      <c r="J43"/>
      <c r="K43" s="29" t="s">
        <v>16</v>
      </c>
      <c r="L43" s="29"/>
      <c r="M43" s="29"/>
      <c r="N43"/>
      <c r="O43" s="60" t="s">
        <v>35</v>
      </c>
      <c r="P43" s="60"/>
      <c r="Q43" s="60"/>
    </row>
    <row r="44" spans="1:35" s="90" customFormat="1" ht="18" x14ac:dyDescent="0.25">
      <c r="A44" s="1"/>
      <c r="B44" s="1"/>
      <c r="C44" s="23" t="s">
        <v>14</v>
      </c>
      <c r="D44" s="24"/>
      <c r="E44" s="23" t="s">
        <v>13</v>
      </c>
      <c r="F44"/>
      <c r="G44" s="23" t="s">
        <v>14</v>
      </c>
      <c r="H44" s="24"/>
      <c r="I44" s="23" t="s">
        <v>13</v>
      </c>
      <c r="J44"/>
      <c r="K44" s="23" t="s">
        <v>14</v>
      </c>
      <c r="L44" s="24"/>
      <c r="M44" s="23" t="s">
        <v>13</v>
      </c>
      <c r="N44"/>
      <c r="O44" s="23" t="s">
        <v>14</v>
      </c>
      <c r="P44" s="24"/>
      <c r="Q44" s="23" t="s">
        <v>13</v>
      </c>
    </row>
    <row r="45" spans="1:35" ht="18" x14ac:dyDescent="0.25">
      <c r="A45" s="1"/>
      <c r="B45" s="1"/>
      <c r="C45" s="1"/>
      <c r="D45" s="1"/>
      <c r="E45" s="1"/>
      <c r="G45" s="1"/>
      <c r="H45" s="1"/>
      <c r="I45" s="1"/>
      <c r="K45" s="1"/>
      <c r="L45" s="1"/>
      <c r="M45" s="1"/>
      <c r="O45" s="1"/>
      <c r="P45" s="1"/>
      <c r="Q45" s="1"/>
    </row>
    <row r="46" spans="1:35" ht="18" x14ac:dyDescent="0.25">
      <c r="A46" s="1" t="s">
        <v>54</v>
      </c>
      <c r="B46" s="1"/>
      <c r="C46" s="67">
        <v>3</v>
      </c>
      <c r="D46" s="67"/>
      <c r="E46" s="67">
        <f>220+587+583</f>
        <v>1390</v>
      </c>
      <c r="G46" s="83">
        <f>C46+2</f>
        <v>5</v>
      </c>
      <c r="H46" s="83"/>
      <c r="I46" s="83">
        <f>E46+389</f>
        <v>1779</v>
      </c>
      <c r="K46" s="83">
        <f>G46+6</f>
        <v>11</v>
      </c>
      <c r="L46" s="83"/>
      <c r="M46" s="83">
        <f>I46+2139</f>
        <v>3918</v>
      </c>
      <c r="O46" s="83">
        <f>K46+4</f>
        <v>15</v>
      </c>
      <c r="P46" s="83"/>
      <c r="Q46" s="83">
        <f>M46+284+261+309+395</f>
        <v>5167</v>
      </c>
    </row>
    <row r="47" spans="1:35" ht="18" x14ac:dyDescent="0.25">
      <c r="G47" s="83"/>
      <c r="H47" s="83"/>
      <c r="I47" s="83"/>
      <c r="K47" s="83"/>
      <c r="L47" s="83"/>
      <c r="M47" s="83"/>
      <c r="O47" s="83"/>
      <c r="P47" s="83"/>
      <c r="Q47" s="83"/>
    </row>
    <row r="48" spans="1:35" ht="18" x14ac:dyDescent="0.25">
      <c r="A48" s="1" t="s">
        <v>53</v>
      </c>
      <c r="B48" s="1"/>
      <c r="C48" s="67">
        <v>3</v>
      </c>
      <c r="D48" s="67"/>
      <c r="E48" s="67">
        <f>667+104+164</f>
        <v>935</v>
      </c>
      <c r="G48" s="83">
        <f>C48</f>
        <v>3</v>
      </c>
      <c r="H48" s="83"/>
      <c r="I48" s="83">
        <f>E48</f>
        <v>935</v>
      </c>
      <c r="K48" s="83">
        <f>G48</f>
        <v>3</v>
      </c>
      <c r="L48" s="83"/>
      <c r="M48" s="83">
        <f>I48</f>
        <v>935</v>
      </c>
      <c r="O48" s="83">
        <f>K48</f>
        <v>3</v>
      </c>
      <c r="P48" s="83"/>
      <c r="Q48" s="83">
        <f>M48</f>
        <v>935</v>
      </c>
    </row>
    <row r="49" spans="1:17" ht="18" x14ac:dyDescent="0.25">
      <c r="G49" s="75"/>
      <c r="H49" s="75"/>
      <c r="I49" s="75"/>
      <c r="K49" s="75"/>
      <c r="L49" s="75"/>
      <c r="M49" s="75"/>
      <c r="O49" s="83"/>
      <c r="P49" s="83"/>
      <c r="Q49" s="83"/>
    </row>
    <row r="50" spans="1:17" ht="18" x14ac:dyDescent="0.25">
      <c r="A50" s="1" t="s">
        <v>42</v>
      </c>
      <c r="B50" s="1"/>
      <c r="C50" s="68">
        <v>4</v>
      </c>
      <c r="D50" s="68"/>
      <c r="E50" s="68">
        <f>278+186+250+51</f>
        <v>765</v>
      </c>
      <c r="G50" s="83">
        <f>C50</f>
        <v>4</v>
      </c>
      <c r="H50" s="83"/>
      <c r="I50" s="83">
        <f>E50</f>
        <v>765</v>
      </c>
      <c r="K50" s="83">
        <f>G50</f>
        <v>4</v>
      </c>
      <c r="L50" s="83"/>
      <c r="M50" s="83">
        <f>I50</f>
        <v>765</v>
      </c>
      <c r="O50" s="83">
        <f>K50+1</f>
        <v>5</v>
      </c>
      <c r="P50" s="83"/>
      <c r="Q50" s="83">
        <f>M50+613</f>
        <v>1378</v>
      </c>
    </row>
    <row r="51" spans="1:17" ht="18" x14ac:dyDescent="0.25">
      <c r="G51" s="75"/>
      <c r="H51" s="75"/>
      <c r="I51" s="75"/>
      <c r="K51" s="75"/>
      <c r="L51" s="75"/>
      <c r="M51" s="75"/>
      <c r="O51" s="83"/>
      <c r="P51" s="83"/>
      <c r="Q51" s="83"/>
    </row>
    <row r="52" spans="1:17" ht="18" x14ac:dyDescent="0.25">
      <c r="A52" s="1" t="s">
        <v>34</v>
      </c>
      <c r="B52" s="1"/>
      <c r="C52" s="67">
        <v>3</v>
      </c>
      <c r="D52" s="67"/>
      <c r="E52" s="67">
        <f>89+132+105</f>
        <v>326</v>
      </c>
      <c r="G52" s="83">
        <f>C52</f>
        <v>3</v>
      </c>
      <c r="H52" s="83"/>
      <c r="I52" s="83">
        <f>E52</f>
        <v>326</v>
      </c>
      <c r="K52" s="83">
        <f>G52+1</f>
        <v>4</v>
      </c>
      <c r="L52" s="83"/>
      <c r="M52" s="83">
        <f>I52+61</f>
        <v>387</v>
      </c>
      <c r="O52" s="83">
        <f>K52+2</f>
        <v>6</v>
      </c>
      <c r="P52" s="83"/>
      <c r="Q52" s="83">
        <f>M52+129+64</f>
        <v>580</v>
      </c>
    </row>
    <row r="53" spans="1:17" ht="18" x14ac:dyDescent="0.25">
      <c r="G53" s="75"/>
      <c r="H53" s="75"/>
      <c r="I53" s="75"/>
      <c r="K53" s="75"/>
      <c r="L53" s="75"/>
      <c r="M53" s="75"/>
      <c r="O53" s="83"/>
      <c r="P53" s="83"/>
      <c r="Q53" s="83"/>
    </row>
    <row r="54" spans="1:17" ht="18" x14ac:dyDescent="0.25">
      <c r="A54" s="1" t="s">
        <v>41</v>
      </c>
      <c r="B54" s="1"/>
      <c r="C54" s="67">
        <v>1</v>
      </c>
      <c r="D54" s="67"/>
      <c r="E54" s="67">
        <v>273</v>
      </c>
      <c r="G54" s="83">
        <f>C54</f>
        <v>1</v>
      </c>
      <c r="H54" s="83"/>
      <c r="I54" s="83">
        <f>E54</f>
        <v>273</v>
      </c>
      <c r="K54" s="83">
        <f>G54</f>
        <v>1</v>
      </c>
      <c r="L54" s="83"/>
      <c r="M54" s="83">
        <f>I54</f>
        <v>273</v>
      </c>
      <c r="O54" s="83">
        <f>K54+1</f>
        <v>2</v>
      </c>
      <c r="P54" s="83"/>
      <c r="Q54" s="83">
        <f>M54+298</f>
        <v>571</v>
      </c>
    </row>
    <row r="55" spans="1:17" ht="18" x14ac:dyDescent="0.25">
      <c r="G55" s="75"/>
      <c r="H55" s="75"/>
      <c r="I55" s="75"/>
      <c r="K55" s="75"/>
      <c r="L55" s="75"/>
      <c r="M55" s="75"/>
      <c r="O55" s="83"/>
      <c r="P55" s="83"/>
      <c r="Q55" s="83"/>
    </row>
    <row r="56" spans="1:17" ht="18" x14ac:dyDescent="0.25">
      <c r="A56" s="1" t="s">
        <v>52</v>
      </c>
      <c r="B56" s="1"/>
      <c r="C56" s="67">
        <v>1</v>
      </c>
      <c r="D56" s="67"/>
      <c r="E56" s="67">
        <v>253</v>
      </c>
      <c r="G56" s="83">
        <f>C56</f>
        <v>1</v>
      </c>
      <c r="H56" s="83"/>
      <c r="I56" s="83">
        <f>E56</f>
        <v>253</v>
      </c>
      <c r="K56" s="83">
        <f>G56</f>
        <v>1</v>
      </c>
      <c r="L56" s="83"/>
      <c r="M56" s="83">
        <f>I56</f>
        <v>253</v>
      </c>
      <c r="O56" s="83">
        <f>K56+2</f>
        <v>3</v>
      </c>
      <c r="P56" s="83"/>
      <c r="Q56" s="83">
        <f>M56+15+46</f>
        <v>314</v>
      </c>
    </row>
    <row r="57" spans="1:17" ht="18" x14ac:dyDescent="0.25">
      <c r="G57" s="75"/>
      <c r="H57" s="75"/>
      <c r="I57" s="75"/>
      <c r="K57" s="75"/>
      <c r="L57" s="75"/>
      <c r="M57" s="75"/>
      <c r="O57" s="83"/>
      <c r="P57" s="83"/>
      <c r="Q57" s="83"/>
    </row>
    <row r="58" spans="1:17" ht="18" x14ac:dyDescent="0.25">
      <c r="A58" s="1" t="s">
        <v>51</v>
      </c>
      <c r="B58" s="1"/>
      <c r="C58" s="67">
        <v>1</v>
      </c>
      <c r="D58" s="67"/>
      <c r="E58" s="67">
        <v>178</v>
      </c>
      <c r="G58" s="83">
        <f>C58</f>
        <v>1</v>
      </c>
      <c r="H58" s="83"/>
      <c r="I58" s="83">
        <f>E58</f>
        <v>178</v>
      </c>
      <c r="K58" s="83">
        <f>G58+2</f>
        <v>3</v>
      </c>
      <c r="L58" s="83"/>
      <c r="M58" s="83">
        <f>I58+522</f>
        <v>700</v>
      </c>
      <c r="O58" s="83">
        <f>K58</f>
        <v>3</v>
      </c>
      <c r="P58" s="83"/>
      <c r="Q58" s="83">
        <f>M58</f>
        <v>700</v>
      </c>
    </row>
    <row r="59" spans="1:17" ht="18" x14ac:dyDescent="0.25">
      <c r="G59" s="75"/>
      <c r="H59" s="75"/>
      <c r="I59" s="75"/>
      <c r="K59" s="75"/>
      <c r="L59" s="75"/>
      <c r="M59" s="75"/>
      <c r="O59" s="83"/>
      <c r="P59" s="83"/>
      <c r="Q59" s="83"/>
    </row>
    <row r="60" spans="1:17" ht="18" x14ac:dyDescent="0.25">
      <c r="A60" s="1" t="s">
        <v>7</v>
      </c>
      <c r="B60" s="1"/>
      <c r="C60" s="67">
        <v>1</v>
      </c>
      <c r="D60" s="67"/>
      <c r="E60" s="67">
        <v>150</v>
      </c>
      <c r="G60" s="75">
        <f>C60+1</f>
        <v>2</v>
      </c>
      <c r="H60" s="75"/>
      <c r="I60" s="75">
        <f>E60+132</f>
        <v>282</v>
      </c>
      <c r="K60" s="75">
        <f>G60</f>
        <v>2</v>
      </c>
      <c r="L60" s="75"/>
      <c r="M60" s="75">
        <f>I60</f>
        <v>282</v>
      </c>
      <c r="O60" s="83">
        <f>K60+1</f>
        <v>3</v>
      </c>
      <c r="P60" s="83"/>
      <c r="Q60" s="83">
        <f>M60+133</f>
        <v>415</v>
      </c>
    </row>
    <row r="61" spans="1:17" ht="18" x14ac:dyDescent="0.25">
      <c r="G61" s="75"/>
      <c r="H61" s="75"/>
      <c r="I61" s="75"/>
      <c r="K61" s="75"/>
      <c r="L61" s="75"/>
      <c r="M61" s="75"/>
      <c r="O61" s="83"/>
      <c r="P61" s="83"/>
      <c r="Q61" s="83"/>
    </row>
    <row r="62" spans="1:17" ht="18" x14ac:dyDescent="0.25">
      <c r="A62" s="1" t="s">
        <v>40</v>
      </c>
      <c r="B62" s="1"/>
      <c r="C62" s="67">
        <v>3</v>
      </c>
      <c r="E62" s="67">
        <f>22+17+12</f>
        <v>51</v>
      </c>
      <c r="G62" s="83">
        <f>C62+1</f>
        <v>4</v>
      </c>
      <c r="H62" s="83"/>
      <c r="I62" s="83">
        <f>E62+52</f>
        <v>103</v>
      </c>
      <c r="K62" s="83">
        <f>G62+3</f>
        <v>7</v>
      </c>
      <c r="L62" s="83"/>
      <c r="M62" s="83">
        <f>I62+226</f>
        <v>329</v>
      </c>
      <c r="O62" s="83">
        <f>K62</f>
        <v>7</v>
      </c>
      <c r="P62" s="83"/>
      <c r="Q62" s="83">
        <f>M62</f>
        <v>329</v>
      </c>
    </row>
    <row r="63" spans="1:17" ht="18" x14ac:dyDescent="0.25">
      <c r="G63" s="75"/>
      <c r="H63" s="75"/>
      <c r="I63" s="75"/>
      <c r="K63" s="75"/>
      <c r="L63" s="75"/>
      <c r="M63" s="75"/>
      <c r="O63" s="83"/>
      <c r="P63" s="83"/>
      <c r="Q63" s="83"/>
    </row>
    <row r="64" spans="1:17" ht="18" x14ac:dyDescent="0.25">
      <c r="A64" s="1" t="s">
        <v>50</v>
      </c>
      <c r="B64" s="1"/>
      <c r="C64" s="67">
        <v>1</v>
      </c>
      <c r="D64" s="67"/>
      <c r="E64" s="67">
        <v>40</v>
      </c>
      <c r="G64" s="83">
        <f>C64</f>
        <v>1</v>
      </c>
      <c r="H64" s="83"/>
      <c r="I64" s="83">
        <f>E64</f>
        <v>40</v>
      </c>
      <c r="K64" s="83">
        <f>G64</f>
        <v>1</v>
      </c>
      <c r="L64" s="83"/>
      <c r="M64" s="83">
        <f>I64</f>
        <v>40</v>
      </c>
      <c r="O64" s="83">
        <f>K64</f>
        <v>1</v>
      </c>
      <c r="P64" s="83"/>
      <c r="Q64" s="83">
        <f>M64</f>
        <v>40</v>
      </c>
    </row>
    <row r="65" spans="1:35" ht="18" x14ac:dyDescent="0.25">
      <c r="G65" s="75"/>
      <c r="H65" s="75"/>
      <c r="I65" s="75"/>
      <c r="K65" s="75"/>
      <c r="L65" s="75"/>
      <c r="M65" s="75"/>
      <c r="O65" s="83"/>
      <c r="P65" s="83"/>
      <c r="Q65" s="83"/>
    </row>
    <row r="66" spans="1:35" ht="18" x14ac:dyDescent="0.25">
      <c r="A66" s="1" t="s">
        <v>49</v>
      </c>
      <c r="B66" s="1"/>
      <c r="C66" s="67">
        <v>1</v>
      </c>
      <c r="D66" s="67"/>
      <c r="E66" s="67">
        <v>15</v>
      </c>
      <c r="G66" s="75">
        <f>C66+1</f>
        <v>2</v>
      </c>
      <c r="H66" s="75"/>
      <c r="I66" s="75">
        <f>E66+317</f>
        <v>332</v>
      </c>
      <c r="K66" s="75">
        <f>G66</f>
        <v>2</v>
      </c>
      <c r="L66" s="75"/>
      <c r="M66" s="75">
        <f>I66</f>
        <v>332</v>
      </c>
      <c r="O66" s="83">
        <f>K66</f>
        <v>2</v>
      </c>
      <c r="P66" s="83"/>
      <c r="Q66" s="83">
        <f>M66</f>
        <v>332</v>
      </c>
    </row>
    <row r="67" spans="1:35" ht="18" x14ac:dyDescent="0.25">
      <c r="A67" s="1"/>
      <c r="B67" s="1"/>
      <c r="C67" s="67"/>
      <c r="D67" s="67"/>
      <c r="E67" s="67"/>
      <c r="G67" s="75"/>
      <c r="H67" s="75"/>
      <c r="I67" s="75"/>
      <c r="K67" s="75"/>
      <c r="L67" s="75"/>
      <c r="M67" s="75"/>
      <c r="O67" s="83"/>
      <c r="P67" s="83"/>
      <c r="Q67" s="83"/>
    </row>
    <row r="68" spans="1:35" ht="18" x14ac:dyDescent="0.25">
      <c r="A68" s="1" t="s">
        <v>6</v>
      </c>
      <c r="B68" s="1"/>
      <c r="C68" s="67">
        <v>0</v>
      </c>
      <c r="D68" s="67"/>
      <c r="E68" s="67">
        <v>0</v>
      </c>
      <c r="G68" s="75">
        <v>2</v>
      </c>
      <c r="H68" s="75"/>
      <c r="I68" s="75">
        <v>200</v>
      </c>
      <c r="K68" s="75">
        <f>G68+14</f>
        <v>16</v>
      </c>
      <c r="L68" s="75"/>
      <c r="M68" s="75">
        <f>I68+1653</f>
        <v>1853</v>
      </c>
      <c r="O68" s="83">
        <f>K68+2</f>
        <v>18</v>
      </c>
      <c r="P68" s="83"/>
      <c r="Q68" s="83">
        <f>M68+96+143</f>
        <v>2092</v>
      </c>
    </row>
    <row r="69" spans="1:35" ht="18" x14ac:dyDescent="0.25">
      <c r="A69" s="1"/>
      <c r="B69" s="1"/>
      <c r="C69" s="67"/>
      <c r="D69" s="67"/>
      <c r="E69" s="67"/>
      <c r="G69" s="75"/>
      <c r="H69" s="75"/>
      <c r="I69" s="75"/>
      <c r="K69" s="75"/>
      <c r="L69" s="75"/>
      <c r="M69" s="75"/>
      <c r="O69" s="83"/>
      <c r="P69" s="83"/>
      <c r="Q69" s="83"/>
    </row>
    <row r="70" spans="1:35" ht="18" x14ac:dyDescent="0.25">
      <c r="A70" s="1" t="s">
        <v>48</v>
      </c>
      <c r="B70" s="1"/>
      <c r="C70" s="67">
        <v>0</v>
      </c>
      <c r="D70" s="67"/>
      <c r="E70" s="67">
        <v>0</v>
      </c>
      <c r="G70" s="75">
        <v>0</v>
      </c>
      <c r="H70" s="75"/>
      <c r="I70" s="75">
        <v>0</v>
      </c>
      <c r="K70" s="75">
        <f>G70+1</f>
        <v>1</v>
      </c>
      <c r="L70" s="75"/>
      <c r="M70" s="75">
        <f>I70+99</f>
        <v>99</v>
      </c>
      <c r="O70" s="83">
        <f>K70</f>
        <v>1</v>
      </c>
      <c r="P70" s="83"/>
      <c r="Q70" s="83">
        <f>M70</f>
        <v>99</v>
      </c>
    </row>
    <row r="71" spans="1:35" ht="18" x14ac:dyDescent="0.25">
      <c r="A71" s="1"/>
      <c r="B71" s="1"/>
      <c r="C71" s="67"/>
      <c r="D71" s="67"/>
      <c r="E71" s="67"/>
      <c r="G71" s="75"/>
      <c r="H71" s="75"/>
      <c r="I71" s="75"/>
      <c r="K71" s="75"/>
      <c r="L71" s="75"/>
      <c r="M71" s="75"/>
      <c r="O71" s="75"/>
      <c r="P71" s="75"/>
      <c r="Q71" s="75"/>
      <c r="S71" s="90" t="s">
        <v>47</v>
      </c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</row>
    <row r="72" spans="1:35" ht="18.75" thickBot="1" x14ac:dyDescent="0.3">
      <c r="A72" s="7" t="s">
        <v>3</v>
      </c>
      <c r="B72" s="7"/>
      <c r="C72" s="74">
        <f>SUM(C46:C71)</f>
        <v>22</v>
      </c>
      <c r="D72" s="67"/>
      <c r="E72" s="74">
        <f>SUM(E46:E71)</f>
        <v>4376</v>
      </c>
      <c r="G72" s="74">
        <f>SUM(G46:G71)</f>
        <v>29</v>
      </c>
      <c r="H72" s="75"/>
      <c r="I72" s="74">
        <f>SUM(I46:I71)</f>
        <v>5466</v>
      </c>
      <c r="K72" s="74">
        <f>SUM(K46:K71)</f>
        <v>56</v>
      </c>
      <c r="L72" s="75"/>
      <c r="M72" s="74">
        <f>SUM(M46:M71)</f>
        <v>10166</v>
      </c>
      <c r="O72" s="74">
        <f>SUM(O46:O71)</f>
        <v>69</v>
      </c>
      <c r="P72" s="75"/>
      <c r="Q72" s="74">
        <f>SUM(Q46:Q71)</f>
        <v>12952</v>
      </c>
      <c r="S72" s="90" t="s">
        <v>46</v>
      </c>
      <c r="T72" s="90"/>
      <c r="U72" s="90">
        <f>C72</f>
        <v>22</v>
      </c>
      <c r="V72" s="90"/>
      <c r="W72" s="90">
        <f>E72</f>
        <v>4376</v>
      </c>
      <c r="X72" s="90"/>
      <c r="Y72" s="90">
        <f>G72-C72</f>
        <v>7</v>
      </c>
      <c r="Z72" s="90"/>
      <c r="AA72" s="90">
        <f>I72-E72</f>
        <v>1090</v>
      </c>
      <c r="AB72" s="90"/>
      <c r="AC72" s="90">
        <f>K72-G72</f>
        <v>27</v>
      </c>
      <c r="AD72" s="90"/>
      <c r="AE72" s="90">
        <f>M72-I72</f>
        <v>4700</v>
      </c>
      <c r="AF72" s="90"/>
      <c r="AG72" s="90">
        <f>O72-K72</f>
        <v>13</v>
      </c>
      <c r="AH72" s="90"/>
      <c r="AI72" s="90">
        <f>Q72-M72</f>
        <v>2786</v>
      </c>
    </row>
    <row r="73" spans="1:35" ht="15.75" thickTop="1" x14ac:dyDescent="0.25"/>
  </sheetData>
  <mergeCells count="9">
    <mergeCell ref="C4:E4"/>
    <mergeCell ref="G4:I4"/>
    <mergeCell ref="K4:M4"/>
    <mergeCell ref="O4:Q4"/>
    <mergeCell ref="C43:E43"/>
    <mergeCell ref="G43:I43"/>
    <mergeCell ref="K43:M43"/>
    <mergeCell ref="O43:Q43"/>
    <mergeCell ref="O42:Q42"/>
  </mergeCells>
  <pageMargins left="0.5" right="0.5" top="1" bottom="0.75" header="0.5" footer="0.5"/>
  <pageSetup scale="59" fitToHeight="0" orientation="portrait" r:id="rId1"/>
  <headerFooter scaleWithDoc="0" alignWithMargins="0">
    <oddFooter>&amp;C&amp;"Arial,Bold"&amp;10E-&amp;P</oddFooter>
  </headerFooter>
  <rowBreaks count="1" manualBreakCount="1">
    <brk id="39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D339-5170-4ED3-AF8E-11DFB7F5FDAE}">
  <sheetPr>
    <tabColor theme="0" tint="-0.249977111117893"/>
    <pageSetUpPr fitToPage="1"/>
  </sheetPr>
  <dimension ref="A1:AI90"/>
  <sheetViews>
    <sheetView view="pageBreakPreview" topLeftCell="A3" zoomScale="40" zoomScaleNormal="60" zoomScaleSheetLayoutView="40" workbookViewId="0">
      <selection activeCell="A96" sqref="A96"/>
    </sheetView>
  </sheetViews>
  <sheetFormatPr defaultRowHeight="15" x14ac:dyDescent="0.25"/>
  <cols>
    <col min="1" max="1" width="35.85546875" customWidth="1"/>
    <col min="2" max="2" width="2.7109375" customWidth="1"/>
    <col min="3" max="3" width="12.7109375" customWidth="1"/>
    <col min="4" max="4" width="2.7109375" customWidth="1"/>
    <col min="5" max="5" width="12.7109375" customWidth="1"/>
    <col min="6" max="6" width="4.7109375" customWidth="1"/>
    <col min="7" max="7" width="12.7109375" customWidth="1"/>
    <col min="8" max="8" width="2.7109375" customWidth="1"/>
    <col min="9" max="9" width="12.7109375" customWidth="1"/>
    <col min="10" max="10" width="4.7109375" customWidth="1"/>
    <col min="11" max="11" width="12.7109375" customWidth="1"/>
    <col min="12" max="12" width="2.7109375" customWidth="1"/>
    <col min="13" max="13" width="12.7109375" customWidth="1"/>
    <col min="14" max="14" width="4.7109375" customWidth="1"/>
    <col min="15" max="15" width="12.7109375" customWidth="1"/>
    <col min="16" max="16" width="2.7109375" customWidth="1"/>
    <col min="17" max="17" width="12.7109375" customWidth="1"/>
    <col min="19" max="19" width="26.5703125" bestFit="1" customWidth="1"/>
    <col min="20" max="20" width="9.140625" customWidth="1"/>
    <col min="21" max="21" width="6.28515625" bestFit="1" customWidth="1"/>
    <col min="22" max="22" width="10.85546875" bestFit="1" customWidth="1"/>
    <col min="23" max="23" width="11.42578125" customWidth="1"/>
    <col min="25" max="25" width="7.7109375" customWidth="1"/>
    <col min="26" max="26" width="10.85546875" bestFit="1" customWidth="1"/>
    <col min="27" max="27" width="11.42578125" customWidth="1"/>
    <col min="29" max="29" width="6.28515625" bestFit="1" customWidth="1"/>
    <col min="30" max="30" width="10.85546875" bestFit="1" customWidth="1"/>
    <col min="31" max="31" width="11.42578125" customWidth="1"/>
    <col min="33" max="33" width="6.28515625" bestFit="1" customWidth="1"/>
    <col min="34" max="34" width="12" bestFit="1" customWidth="1"/>
    <col min="35" max="35" width="10" bestFit="1" customWidth="1"/>
    <col min="36" max="36" width="9.140625" customWidth="1"/>
  </cols>
  <sheetData>
    <row r="1" spans="1:17" s="1" customFormat="1" ht="26.25" x14ac:dyDescent="0.4">
      <c r="A1" s="55" t="s">
        <v>27</v>
      </c>
      <c r="B1" s="55"/>
      <c r="C1" s="55"/>
      <c r="D1" s="55"/>
      <c r="E1" s="55"/>
    </row>
    <row r="2" spans="1:17" s="1" customFormat="1" ht="18" x14ac:dyDescent="0.25"/>
    <row r="3" spans="1:17" ht="20.25" x14ac:dyDescent="0.3">
      <c r="A3" s="1"/>
      <c r="B3" s="1"/>
      <c r="C3" s="33">
        <v>2018</v>
      </c>
      <c r="D3" s="33"/>
      <c r="E3" s="33"/>
      <c r="G3" s="33">
        <f>C3</f>
        <v>2018</v>
      </c>
      <c r="H3" s="33"/>
      <c r="I3" s="33"/>
      <c r="K3" s="33">
        <f>G3</f>
        <v>2018</v>
      </c>
      <c r="L3" s="33"/>
      <c r="M3" s="33"/>
      <c r="O3" s="33">
        <f>K3</f>
        <v>2018</v>
      </c>
      <c r="P3" s="33"/>
      <c r="Q3" s="33"/>
    </row>
    <row r="4" spans="1:17" ht="18" x14ac:dyDescent="0.25">
      <c r="A4" s="1"/>
      <c r="B4" s="1"/>
      <c r="C4" s="29" t="s">
        <v>18</v>
      </c>
      <c r="D4" s="29"/>
      <c r="E4" s="29"/>
      <c r="G4" s="29" t="s">
        <v>17</v>
      </c>
      <c r="H4" s="29"/>
      <c r="I4" s="29"/>
      <c r="K4" s="29" t="s">
        <v>16</v>
      </c>
      <c r="L4" s="29"/>
      <c r="M4" s="29"/>
      <c r="O4" s="29" t="s">
        <v>35</v>
      </c>
      <c r="P4" s="29"/>
      <c r="Q4" s="29"/>
    </row>
    <row r="5" spans="1:17" ht="18" x14ac:dyDescent="0.25">
      <c r="A5" s="1"/>
      <c r="B5" s="1"/>
      <c r="C5" s="23" t="s">
        <v>14</v>
      </c>
      <c r="D5" s="24"/>
      <c r="E5" s="23" t="s">
        <v>13</v>
      </c>
      <c r="G5" s="23" t="s">
        <v>14</v>
      </c>
      <c r="H5" s="24"/>
      <c r="I5" s="23" t="s">
        <v>13</v>
      </c>
      <c r="K5" s="23" t="s">
        <v>14</v>
      </c>
      <c r="L5" s="24"/>
      <c r="M5" s="23" t="s">
        <v>13</v>
      </c>
      <c r="O5" s="23" t="s">
        <v>14</v>
      </c>
      <c r="P5" s="24"/>
      <c r="Q5" s="23" t="s">
        <v>13</v>
      </c>
    </row>
    <row r="6" spans="1:17" ht="18" x14ac:dyDescent="0.25">
      <c r="A6" s="1"/>
      <c r="B6" s="1"/>
      <c r="C6" s="1"/>
      <c r="D6" s="1"/>
      <c r="E6" s="1"/>
      <c r="G6" s="1"/>
      <c r="H6" s="1"/>
      <c r="I6" s="1"/>
      <c r="K6" s="1"/>
      <c r="L6" s="1"/>
      <c r="M6" s="1"/>
      <c r="O6" s="1"/>
      <c r="P6" s="1"/>
      <c r="Q6" s="1"/>
    </row>
    <row r="7" spans="1:17" ht="18" x14ac:dyDescent="0.25">
      <c r="A7" s="1" t="s">
        <v>42</v>
      </c>
      <c r="B7" s="1"/>
      <c r="C7" s="68">
        <v>2</v>
      </c>
      <c r="D7" s="68"/>
      <c r="E7" s="68">
        <v>564</v>
      </c>
      <c r="G7" s="68">
        <f>C7+4</f>
        <v>6</v>
      </c>
      <c r="H7" s="68"/>
      <c r="I7" s="68">
        <f>E7+1267</f>
        <v>1831</v>
      </c>
      <c r="K7" s="68">
        <f>G7+6</f>
        <v>12</v>
      </c>
      <c r="L7" s="68"/>
      <c r="M7" s="68">
        <f>I7+873</f>
        <v>2704</v>
      </c>
      <c r="O7" s="68">
        <f>K7+3</f>
        <v>15</v>
      </c>
      <c r="P7" s="68"/>
      <c r="Q7" s="68">
        <f>M7+2034</f>
        <v>4738</v>
      </c>
    </row>
    <row r="8" spans="1:17" ht="12.75" customHeight="1" x14ac:dyDescent="0.25">
      <c r="A8" s="1"/>
      <c r="B8" s="1"/>
      <c r="C8" s="68"/>
      <c r="D8" s="68"/>
      <c r="E8" s="68"/>
      <c r="G8" s="68"/>
      <c r="H8" s="68"/>
      <c r="I8" s="68"/>
      <c r="K8" s="68"/>
      <c r="L8" s="68"/>
      <c r="M8" s="68"/>
      <c r="O8" s="68"/>
      <c r="P8" s="68"/>
      <c r="Q8" s="68"/>
    </row>
    <row r="9" spans="1:17" ht="18" x14ac:dyDescent="0.25">
      <c r="A9" s="1" t="s">
        <v>30</v>
      </c>
      <c r="B9" s="1"/>
      <c r="C9" s="68"/>
      <c r="D9" s="68"/>
      <c r="E9" s="68"/>
      <c r="G9" s="68"/>
      <c r="H9" s="68"/>
      <c r="I9" s="68"/>
      <c r="K9" s="68"/>
      <c r="L9" s="68"/>
      <c r="M9" s="68"/>
      <c r="O9" s="68">
        <v>1</v>
      </c>
      <c r="P9" s="68"/>
      <c r="Q9" s="68">
        <v>173</v>
      </c>
    </row>
    <row r="10" spans="1:17" ht="12.75" customHeight="1" x14ac:dyDescent="0.25">
      <c r="A10" s="1"/>
      <c r="B10" s="1"/>
      <c r="C10" s="68"/>
      <c r="D10" s="68"/>
      <c r="E10" s="68"/>
      <c r="G10" s="68"/>
      <c r="H10" s="68"/>
      <c r="I10" s="68"/>
      <c r="K10" s="68"/>
      <c r="L10" s="68"/>
      <c r="M10" s="68"/>
      <c r="O10" s="68"/>
      <c r="P10" s="68"/>
      <c r="Q10" s="68"/>
    </row>
    <row r="11" spans="1:17" ht="18" x14ac:dyDescent="0.25">
      <c r="A11" s="1" t="s">
        <v>41</v>
      </c>
      <c r="B11" s="1"/>
      <c r="C11" s="67">
        <v>4</v>
      </c>
      <c r="D11" s="67"/>
      <c r="E11" s="67">
        <v>984</v>
      </c>
      <c r="G11" s="68">
        <f>C11</f>
        <v>4</v>
      </c>
      <c r="H11" s="68"/>
      <c r="I11" s="68">
        <f>E11</f>
        <v>984</v>
      </c>
      <c r="K11" s="68">
        <f>G11</f>
        <v>4</v>
      </c>
      <c r="L11" s="68"/>
      <c r="M11" s="68">
        <f>I11</f>
        <v>984</v>
      </c>
      <c r="O11" s="68">
        <f>K11</f>
        <v>4</v>
      </c>
      <c r="P11" s="68"/>
      <c r="Q11" s="68">
        <f>M11</f>
        <v>984</v>
      </c>
    </row>
    <row r="12" spans="1:17" ht="12.75" customHeight="1" x14ac:dyDescent="0.25">
      <c r="A12" s="1"/>
      <c r="B12" s="1"/>
      <c r="C12" s="67"/>
      <c r="D12" s="67"/>
      <c r="E12" s="67"/>
      <c r="G12" s="68"/>
      <c r="H12" s="68"/>
      <c r="I12" s="68"/>
      <c r="K12" s="67"/>
      <c r="L12" s="67"/>
      <c r="M12" s="67"/>
      <c r="O12" s="68"/>
      <c r="P12" s="68"/>
      <c r="Q12" s="68"/>
    </row>
    <row r="13" spans="1:17" ht="18" x14ac:dyDescent="0.25">
      <c r="A13" s="1" t="s">
        <v>40</v>
      </c>
      <c r="B13" s="1"/>
      <c r="C13" s="67">
        <v>5</v>
      </c>
      <c r="D13" s="67"/>
      <c r="E13" s="67">
        <v>385</v>
      </c>
      <c r="G13" s="68">
        <f>C13</f>
        <v>5</v>
      </c>
      <c r="H13" s="68"/>
      <c r="I13" s="68">
        <f>E13</f>
        <v>385</v>
      </c>
      <c r="K13" s="68">
        <f>G13+2</f>
        <v>7</v>
      </c>
      <c r="L13" s="68"/>
      <c r="M13" s="68">
        <f>I13+130</f>
        <v>515</v>
      </c>
      <c r="O13" s="68">
        <f>K13</f>
        <v>7</v>
      </c>
      <c r="P13" s="68"/>
      <c r="Q13" s="68">
        <f>M13</f>
        <v>515</v>
      </c>
    </row>
    <row r="14" spans="1:17" ht="12.75" customHeight="1" x14ac:dyDescent="0.25">
      <c r="A14" s="1"/>
      <c r="B14" s="1"/>
      <c r="C14" s="67"/>
      <c r="D14" s="67"/>
      <c r="E14" s="67"/>
      <c r="G14" s="68"/>
      <c r="H14" s="68"/>
      <c r="I14" s="68"/>
      <c r="K14" s="67"/>
      <c r="L14" s="67"/>
      <c r="M14" s="67"/>
      <c r="O14" s="68"/>
      <c r="P14" s="68"/>
      <c r="Q14" s="68"/>
    </row>
    <row r="15" spans="1:17" ht="18" x14ac:dyDescent="0.25">
      <c r="A15" s="1" t="s">
        <v>70</v>
      </c>
      <c r="B15" s="1"/>
      <c r="C15" s="67">
        <v>1</v>
      </c>
      <c r="D15" s="67"/>
      <c r="E15" s="67">
        <v>101</v>
      </c>
      <c r="G15" s="68">
        <f>C15+4</f>
        <v>5</v>
      </c>
      <c r="H15" s="68"/>
      <c r="I15" s="68">
        <f>E15+372</f>
        <v>473</v>
      </c>
      <c r="K15" s="68">
        <f>G15+21</f>
        <v>26</v>
      </c>
      <c r="L15" s="68"/>
      <c r="M15" s="68">
        <f>I15+1355</f>
        <v>1828</v>
      </c>
      <c r="O15" s="68">
        <f>K15+3</f>
        <v>29</v>
      </c>
      <c r="P15" s="68"/>
      <c r="Q15" s="68">
        <f>M15+201</f>
        <v>2029</v>
      </c>
    </row>
    <row r="16" spans="1:17" ht="12.75" customHeight="1" x14ac:dyDescent="0.25">
      <c r="A16" s="1"/>
      <c r="B16" s="1"/>
      <c r="C16" s="67"/>
      <c r="D16" s="67"/>
      <c r="E16" s="67"/>
      <c r="G16" s="68"/>
      <c r="H16" s="68"/>
      <c r="I16" s="68"/>
      <c r="K16" s="67"/>
      <c r="L16" s="67"/>
      <c r="M16" s="67"/>
      <c r="O16" s="68"/>
      <c r="P16" s="68"/>
      <c r="Q16" s="68"/>
    </row>
    <row r="17" spans="1:17" ht="18" x14ac:dyDescent="0.25">
      <c r="A17" s="1" t="s">
        <v>7</v>
      </c>
      <c r="B17" s="1"/>
      <c r="C17" s="67">
        <v>1</v>
      </c>
      <c r="D17" s="67"/>
      <c r="E17" s="67">
        <v>288</v>
      </c>
      <c r="G17" s="68">
        <f>C17+1</f>
        <v>2</v>
      </c>
      <c r="H17" s="68"/>
      <c r="I17" s="68">
        <f>E17+162</f>
        <v>450</v>
      </c>
      <c r="K17" s="68">
        <f>G17</f>
        <v>2</v>
      </c>
      <c r="L17" s="68"/>
      <c r="M17" s="68">
        <f>I17</f>
        <v>450</v>
      </c>
      <c r="O17" s="68">
        <f>K17+2</f>
        <v>4</v>
      </c>
      <c r="P17" s="68"/>
      <c r="Q17" s="68">
        <f>M17+344</f>
        <v>794</v>
      </c>
    </row>
    <row r="18" spans="1:17" ht="12.75" customHeight="1" x14ac:dyDescent="0.25">
      <c r="A18" s="1"/>
      <c r="B18" s="1"/>
      <c r="C18" s="67"/>
      <c r="D18" s="67"/>
      <c r="E18" s="67"/>
      <c r="G18" s="68"/>
      <c r="H18" s="68"/>
      <c r="I18" s="68"/>
      <c r="K18" s="67"/>
      <c r="L18" s="67"/>
      <c r="M18" s="67"/>
      <c r="O18" s="68"/>
      <c r="P18" s="68"/>
      <c r="Q18" s="68"/>
    </row>
    <row r="19" spans="1:17" ht="18" x14ac:dyDescent="0.25">
      <c r="A19" s="1" t="s">
        <v>61</v>
      </c>
      <c r="B19" s="1"/>
      <c r="C19" s="67">
        <v>1</v>
      </c>
      <c r="D19" s="67"/>
      <c r="E19" s="67">
        <v>246</v>
      </c>
      <c r="G19" s="68">
        <f>C19+1</f>
        <v>2</v>
      </c>
      <c r="H19" s="68"/>
      <c r="I19" s="68">
        <f>E19+135</f>
        <v>381</v>
      </c>
      <c r="K19" s="68">
        <f>G19+1</f>
        <v>3</v>
      </c>
      <c r="L19" s="68"/>
      <c r="M19" s="68">
        <f>I19+1327</f>
        <v>1708</v>
      </c>
      <c r="O19" s="68">
        <f>K19</f>
        <v>3</v>
      </c>
      <c r="P19" s="68"/>
      <c r="Q19" s="68">
        <f>M19</f>
        <v>1708</v>
      </c>
    </row>
    <row r="20" spans="1:17" ht="12.75" customHeight="1" x14ac:dyDescent="0.25">
      <c r="A20" s="1"/>
      <c r="B20" s="1"/>
      <c r="C20" s="67"/>
      <c r="D20" s="67"/>
      <c r="E20" s="67"/>
      <c r="G20" s="68"/>
      <c r="H20" s="68"/>
      <c r="I20" s="68"/>
      <c r="K20" s="68"/>
      <c r="L20" s="67"/>
      <c r="M20" s="68"/>
      <c r="O20" s="68"/>
      <c r="P20" s="68"/>
      <c r="Q20" s="68"/>
    </row>
    <row r="21" spans="1:17" ht="18" x14ac:dyDescent="0.25">
      <c r="A21" s="1" t="s">
        <v>63</v>
      </c>
      <c r="B21" s="1"/>
      <c r="C21" s="67">
        <v>4</v>
      </c>
      <c r="D21" s="67"/>
      <c r="E21" s="67">
        <v>1462</v>
      </c>
      <c r="G21" s="68">
        <f>C21</f>
        <v>4</v>
      </c>
      <c r="H21" s="68"/>
      <c r="I21" s="68">
        <f>E21</f>
        <v>1462</v>
      </c>
      <c r="K21" s="68">
        <f>G21</f>
        <v>4</v>
      </c>
      <c r="L21" s="68"/>
      <c r="M21" s="68">
        <f>I21</f>
        <v>1462</v>
      </c>
      <c r="O21" s="68">
        <f>K21+3</f>
        <v>7</v>
      </c>
      <c r="P21" s="68"/>
      <c r="Q21" s="68">
        <f>M21+682</f>
        <v>2144</v>
      </c>
    </row>
    <row r="22" spans="1:17" ht="12.75" customHeight="1" x14ac:dyDescent="0.25">
      <c r="A22" s="1"/>
      <c r="B22" s="1"/>
      <c r="C22" s="67"/>
      <c r="D22" s="67"/>
      <c r="E22" s="67"/>
      <c r="G22" s="68"/>
      <c r="H22" s="68"/>
      <c r="I22" s="68"/>
      <c r="K22" s="68"/>
      <c r="L22" s="67"/>
      <c r="M22" s="68"/>
      <c r="O22" s="68"/>
      <c r="P22" s="68"/>
      <c r="Q22" s="68"/>
    </row>
    <row r="23" spans="1:17" ht="18" x14ac:dyDescent="0.25">
      <c r="A23" s="1" t="s">
        <v>56</v>
      </c>
      <c r="B23" s="1"/>
      <c r="C23" s="67">
        <v>3</v>
      </c>
      <c r="D23" s="67"/>
      <c r="E23" s="67">
        <v>678</v>
      </c>
      <c r="G23" s="68">
        <f>C23</f>
        <v>3</v>
      </c>
      <c r="H23" s="68"/>
      <c r="I23" s="68">
        <f>E23</f>
        <v>678</v>
      </c>
      <c r="K23" s="68">
        <f>G23</f>
        <v>3</v>
      </c>
      <c r="L23" s="68"/>
      <c r="M23" s="68">
        <f>I23</f>
        <v>678</v>
      </c>
      <c r="O23" s="68">
        <f>K23</f>
        <v>3</v>
      </c>
      <c r="P23" s="68"/>
      <c r="Q23" s="68">
        <f>M23</f>
        <v>678</v>
      </c>
    </row>
    <row r="24" spans="1:17" ht="12.75" customHeight="1" x14ac:dyDescent="0.25">
      <c r="A24" s="1"/>
      <c r="B24" s="1"/>
      <c r="C24" s="67"/>
      <c r="D24" s="67"/>
      <c r="E24" s="67"/>
      <c r="G24" s="68"/>
      <c r="H24" s="68"/>
      <c r="I24" s="68"/>
      <c r="K24" s="68"/>
      <c r="L24" s="67"/>
      <c r="M24" s="68"/>
      <c r="O24" s="68"/>
      <c r="P24" s="68"/>
      <c r="Q24" s="68"/>
    </row>
    <row r="25" spans="1:17" ht="18" x14ac:dyDescent="0.25">
      <c r="A25" s="1" t="s">
        <v>55</v>
      </c>
      <c r="B25" s="1"/>
      <c r="C25" s="67">
        <v>1</v>
      </c>
      <c r="D25" s="67"/>
      <c r="E25" s="67">
        <v>298</v>
      </c>
      <c r="G25" s="68">
        <f>C25</f>
        <v>1</v>
      </c>
      <c r="H25" s="68"/>
      <c r="I25" s="68">
        <f>E25</f>
        <v>298</v>
      </c>
      <c r="K25" s="68">
        <f>G25</f>
        <v>1</v>
      </c>
      <c r="L25" s="68"/>
      <c r="M25" s="68">
        <f>I25</f>
        <v>298</v>
      </c>
      <c r="O25" s="68">
        <f>K25</f>
        <v>1</v>
      </c>
      <c r="P25" s="68"/>
      <c r="Q25" s="68">
        <f>M25</f>
        <v>298</v>
      </c>
    </row>
    <row r="26" spans="1:17" ht="12.75" customHeight="1" x14ac:dyDescent="0.25">
      <c r="A26" s="1"/>
      <c r="B26" s="1"/>
      <c r="C26" s="67"/>
      <c r="D26" s="67"/>
      <c r="E26" s="67"/>
      <c r="G26" s="68"/>
      <c r="H26" s="68"/>
      <c r="I26" s="68"/>
      <c r="K26" s="68"/>
      <c r="L26" s="67"/>
      <c r="M26" s="68"/>
      <c r="O26" s="68"/>
      <c r="P26" s="68"/>
      <c r="Q26" s="68"/>
    </row>
    <row r="27" spans="1:17" ht="18" x14ac:dyDescent="0.25">
      <c r="A27" s="1" t="s">
        <v>54</v>
      </c>
      <c r="B27" s="1"/>
      <c r="C27" s="67">
        <v>3</v>
      </c>
      <c r="D27" s="67"/>
      <c r="E27" s="67">
        <v>765</v>
      </c>
      <c r="G27" s="68">
        <f>C27+2</f>
        <v>5</v>
      </c>
      <c r="H27" s="68"/>
      <c r="I27" s="68">
        <f>E27+632</f>
        <v>1397</v>
      </c>
      <c r="K27" s="68">
        <f>G27+2</f>
        <v>7</v>
      </c>
      <c r="L27" s="68"/>
      <c r="M27" s="68">
        <f>I27+461</f>
        <v>1858</v>
      </c>
      <c r="O27" s="68">
        <f>K27+2</f>
        <v>9</v>
      </c>
      <c r="P27" s="68"/>
      <c r="Q27" s="68">
        <f>M27+526</f>
        <v>2384</v>
      </c>
    </row>
    <row r="28" spans="1:17" ht="12.75" customHeight="1" x14ac:dyDescent="0.25">
      <c r="A28" s="1"/>
      <c r="B28" s="1"/>
      <c r="C28" s="67"/>
      <c r="D28" s="67"/>
      <c r="E28" s="67"/>
      <c r="G28" s="68"/>
      <c r="H28" s="68"/>
      <c r="I28" s="68"/>
      <c r="K28" s="68"/>
      <c r="L28" s="67"/>
      <c r="M28" s="68"/>
      <c r="O28" s="68"/>
      <c r="P28" s="68"/>
      <c r="Q28" s="68"/>
    </row>
    <row r="29" spans="1:17" ht="18" x14ac:dyDescent="0.25">
      <c r="A29" s="1" t="s">
        <v>52</v>
      </c>
      <c r="B29" s="1"/>
      <c r="C29" s="67">
        <v>2</v>
      </c>
      <c r="D29" s="67"/>
      <c r="E29" s="67">
        <v>293</v>
      </c>
      <c r="G29" s="68">
        <f>C29</f>
        <v>2</v>
      </c>
      <c r="H29" s="68"/>
      <c r="I29" s="68">
        <f>E29</f>
        <v>293</v>
      </c>
      <c r="K29" s="68">
        <f>G29+2</f>
        <v>4</v>
      </c>
      <c r="L29" s="68"/>
      <c r="M29" s="68">
        <f>I29+645</f>
        <v>938</v>
      </c>
      <c r="O29" s="68">
        <f>K29</f>
        <v>4</v>
      </c>
      <c r="P29" s="68"/>
      <c r="Q29" s="68">
        <f>M29</f>
        <v>938</v>
      </c>
    </row>
    <row r="30" spans="1:17" ht="12.75" customHeight="1" x14ac:dyDescent="0.25">
      <c r="A30" s="1"/>
      <c r="B30" s="1"/>
      <c r="C30" s="67"/>
      <c r="D30" s="67"/>
      <c r="E30" s="67"/>
      <c r="G30" s="68"/>
      <c r="H30" s="68"/>
      <c r="I30" s="68"/>
      <c r="K30" s="68"/>
      <c r="L30" s="67"/>
      <c r="M30" s="68"/>
      <c r="O30" s="68"/>
      <c r="P30" s="68"/>
      <c r="Q30" s="68"/>
    </row>
    <row r="31" spans="1:17" ht="18" x14ac:dyDescent="0.25">
      <c r="A31" s="1" t="s">
        <v>50</v>
      </c>
      <c r="B31" s="1"/>
      <c r="C31" s="67">
        <v>1</v>
      </c>
      <c r="D31" s="67"/>
      <c r="E31" s="67">
        <v>92</v>
      </c>
      <c r="G31" s="68">
        <f>C31</f>
        <v>1</v>
      </c>
      <c r="H31" s="68"/>
      <c r="I31" s="68">
        <f>E31</f>
        <v>92</v>
      </c>
      <c r="K31" s="68">
        <f>G31+1</f>
        <v>2</v>
      </c>
      <c r="L31" s="68"/>
      <c r="M31" s="68">
        <f>I31+152</f>
        <v>244</v>
      </c>
      <c r="O31" s="68">
        <f>K31+2</f>
        <v>4</v>
      </c>
      <c r="P31" s="68"/>
      <c r="Q31" s="68">
        <f>M31+184</f>
        <v>428</v>
      </c>
    </row>
    <row r="32" spans="1:17" ht="12.75" customHeight="1" x14ac:dyDescent="0.25">
      <c r="A32" s="1"/>
      <c r="B32" s="1"/>
      <c r="C32" s="67"/>
      <c r="D32" s="67"/>
      <c r="E32" s="67"/>
      <c r="G32" s="68"/>
      <c r="H32" s="68"/>
      <c r="I32" s="68"/>
      <c r="K32" s="68"/>
      <c r="L32" s="67"/>
      <c r="M32" s="68"/>
      <c r="O32" s="68"/>
      <c r="P32" s="68"/>
      <c r="Q32" s="68"/>
    </row>
    <row r="33" spans="1:35" ht="18" x14ac:dyDescent="0.25">
      <c r="A33" s="1" t="s">
        <v>51</v>
      </c>
      <c r="B33" s="1"/>
      <c r="C33" s="67">
        <v>1</v>
      </c>
      <c r="D33" s="67"/>
      <c r="E33" s="67">
        <v>195</v>
      </c>
      <c r="G33" s="68">
        <f>C33+1</f>
        <v>2</v>
      </c>
      <c r="H33" s="68"/>
      <c r="I33" s="68">
        <f>E33+166</f>
        <v>361</v>
      </c>
      <c r="K33" s="68">
        <f>G33+1</f>
        <v>3</v>
      </c>
      <c r="L33" s="68"/>
      <c r="M33" s="68">
        <f>I33+929</f>
        <v>1290</v>
      </c>
      <c r="O33" s="68">
        <f>K33</f>
        <v>3</v>
      </c>
      <c r="P33" s="68"/>
      <c r="Q33" s="68">
        <f>M33</f>
        <v>1290</v>
      </c>
    </row>
    <row r="34" spans="1:35" ht="12.75" customHeight="1" x14ac:dyDescent="0.25">
      <c r="A34" s="1"/>
      <c r="B34" s="1"/>
      <c r="C34" s="67"/>
      <c r="D34" s="67"/>
      <c r="E34" s="67"/>
      <c r="G34" s="68"/>
      <c r="H34" s="68"/>
      <c r="I34" s="68"/>
      <c r="K34" s="68"/>
      <c r="L34" s="67"/>
      <c r="M34" s="68"/>
      <c r="O34" s="68"/>
      <c r="P34" s="68"/>
      <c r="Q34" s="68"/>
    </row>
    <row r="35" spans="1:35" ht="18" x14ac:dyDescent="0.25">
      <c r="A35" s="1" t="s">
        <v>38</v>
      </c>
      <c r="B35" s="1"/>
      <c r="C35" s="67"/>
      <c r="D35" s="67"/>
      <c r="E35" s="67"/>
      <c r="G35" s="68">
        <v>1</v>
      </c>
      <c r="H35" s="68"/>
      <c r="I35" s="68">
        <v>165</v>
      </c>
      <c r="K35" s="68">
        <f>G35</f>
        <v>1</v>
      </c>
      <c r="L35" s="68"/>
      <c r="M35" s="68">
        <f>I35</f>
        <v>165</v>
      </c>
      <c r="O35" s="68">
        <f>K35</f>
        <v>1</v>
      </c>
      <c r="P35" s="68"/>
      <c r="Q35" s="68">
        <f>M35</f>
        <v>165</v>
      </c>
    </row>
    <row r="36" spans="1:35" ht="12.75" customHeight="1" x14ac:dyDescent="0.25">
      <c r="A36" s="1"/>
      <c r="B36" s="1"/>
      <c r="C36" s="67"/>
      <c r="D36" s="67"/>
      <c r="E36" s="67"/>
      <c r="G36" s="68"/>
      <c r="H36" s="68"/>
      <c r="I36" s="68"/>
      <c r="K36" s="68"/>
      <c r="L36" s="67"/>
      <c r="M36" s="68"/>
      <c r="O36" s="68"/>
      <c r="P36" s="68"/>
      <c r="Q36" s="68"/>
    </row>
    <row r="37" spans="1:35" ht="18" x14ac:dyDescent="0.25">
      <c r="A37" s="1" t="s">
        <v>53</v>
      </c>
      <c r="B37" s="1"/>
      <c r="C37" s="67"/>
      <c r="D37" s="67"/>
      <c r="E37" s="67"/>
      <c r="G37" s="68">
        <v>1</v>
      </c>
      <c r="H37" s="68"/>
      <c r="I37" s="68">
        <v>102</v>
      </c>
      <c r="K37" s="68">
        <f>G37+1</f>
        <v>2</v>
      </c>
      <c r="L37" s="68"/>
      <c r="M37" s="68">
        <f>I37+126</f>
        <v>228</v>
      </c>
      <c r="O37" s="68">
        <f>K37+2</f>
        <v>4</v>
      </c>
      <c r="P37" s="68"/>
      <c r="Q37" s="68">
        <f>M37+385</f>
        <v>613</v>
      </c>
    </row>
    <row r="38" spans="1:35" ht="12.75" customHeight="1" x14ac:dyDescent="0.25">
      <c r="A38" s="1"/>
      <c r="B38" s="1"/>
      <c r="C38" s="67"/>
      <c r="D38" s="67"/>
      <c r="E38" s="67"/>
      <c r="G38" s="68"/>
      <c r="H38" s="68"/>
      <c r="I38" s="68"/>
      <c r="K38" s="68"/>
      <c r="L38" s="68"/>
      <c r="M38" s="68"/>
      <c r="O38" s="68"/>
      <c r="P38" s="68"/>
      <c r="Q38" s="68"/>
    </row>
    <row r="39" spans="1:35" ht="18" x14ac:dyDescent="0.25">
      <c r="A39" s="1" t="s">
        <v>6</v>
      </c>
      <c r="B39" s="1"/>
      <c r="C39" s="67"/>
      <c r="D39" s="67"/>
      <c r="E39" s="67"/>
      <c r="G39" s="68">
        <v>1</v>
      </c>
      <c r="H39" s="68"/>
      <c r="I39" s="68">
        <v>116</v>
      </c>
      <c r="K39" s="68">
        <f>G39</f>
        <v>1</v>
      </c>
      <c r="L39" s="68"/>
      <c r="M39" s="68">
        <f>I39</f>
        <v>116</v>
      </c>
      <c r="O39" s="68">
        <f>K39+3</f>
        <v>4</v>
      </c>
      <c r="P39" s="68"/>
      <c r="Q39" s="68">
        <f>M39+408</f>
        <v>524</v>
      </c>
    </row>
    <row r="40" spans="1:35" ht="12.75" customHeight="1" x14ac:dyDescent="0.25">
      <c r="A40" s="1"/>
      <c r="B40" s="1"/>
      <c r="C40" s="67"/>
      <c r="D40" s="67"/>
      <c r="E40" s="67"/>
      <c r="G40" s="68"/>
      <c r="H40" s="68"/>
      <c r="I40" s="68"/>
      <c r="K40" s="68"/>
      <c r="L40" s="68"/>
      <c r="M40" s="68"/>
      <c r="O40" s="68"/>
      <c r="P40" s="68"/>
      <c r="Q40" s="68"/>
    </row>
    <row r="41" spans="1:35" ht="18" x14ac:dyDescent="0.25">
      <c r="A41" s="1" t="s">
        <v>69</v>
      </c>
      <c r="B41" s="1"/>
      <c r="C41" s="67"/>
      <c r="D41" s="67"/>
      <c r="E41" s="67"/>
      <c r="G41" s="68"/>
      <c r="H41" s="68"/>
      <c r="I41" s="68"/>
      <c r="K41" s="68">
        <v>2</v>
      </c>
      <c r="L41" s="68"/>
      <c r="M41" s="68">
        <v>394</v>
      </c>
      <c r="O41" s="68">
        <f>K41+1</f>
        <v>3</v>
      </c>
      <c r="P41" s="68"/>
      <c r="Q41" s="68">
        <f>M41+251</f>
        <v>645</v>
      </c>
    </row>
    <row r="42" spans="1:35" ht="12.75" customHeight="1" x14ac:dyDescent="0.25">
      <c r="A42" s="1"/>
      <c r="B42" s="1"/>
      <c r="C42" s="67"/>
      <c r="D42" s="67"/>
      <c r="E42" s="67"/>
      <c r="G42" s="68"/>
      <c r="H42" s="68"/>
      <c r="I42" s="68"/>
      <c r="K42" s="68"/>
      <c r="L42" s="67"/>
      <c r="M42" s="68"/>
      <c r="O42" s="68"/>
      <c r="P42" s="68"/>
      <c r="Q42" s="68"/>
    </row>
    <row r="43" spans="1:35" ht="18" x14ac:dyDescent="0.25">
      <c r="A43" s="1" t="s">
        <v>31</v>
      </c>
      <c r="B43" s="1"/>
      <c r="C43" s="67"/>
      <c r="D43" s="67"/>
      <c r="E43" s="67"/>
      <c r="G43" s="68"/>
      <c r="H43" s="68"/>
      <c r="I43" s="68"/>
      <c r="K43" s="68">
        <v>1</v>
      </c>
      <c r="L43" s="68"/>
      <c r="M43" s="68">
        <v>128</v>
      </c>
      <c r="O43" s="68">
        <f>K43</f>
        <v>1</v>
      </c>
      <c r="P43" s="68"/>
      <c r="Q43" s="68">
        <f>M43</f>
        <v>128</v>
      </c>
    </row>
    <row r="44" spans="1:35" ht="12.75" customHeight="1" x14ac:dyDescent="0.25">
      <c r="A44" s="1"/>
      <c r="B44" s="1"/>
      <c r="C44" s="67"/>
      <c r="D44" s="67"/>
      <c r="E44" s="67"/>
      <c r="G44" s="67"/>
      <c r="H44" s="67"/>
      <c r="I44" s="67"/>
      <c r="K44" s="67"/>
      <c r="L44" s="67"/>
      <c r="M44" s="67"/>
      <c r="O44" s="67"/>
      <c r="P44" s="67"/>
      <c r="Q44" s="67"/>
      <c r="S44" s="90" t="s">
        <v>47</v>
      </c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</row>
    <row r="45" spans="1:35" ht="18.75" thickBot="1" x14ac:dyDescent="0.3">
      <c r="A45" s="7" t="s">
        <v>3</v>
      </c>
      <c r="B45" s="7"/>
      <c r="C45" s="74">
        <f>SUM(C7:C44)</f>
        <v>29</v>
      </c>
      <c r="D45" s="67"/>
      <c r="E45" s="74">
        <f>SUM(E7:E44)</f>
        <v>6351</v>
      </c>
      <c r="G45" s="74">
        <f>SUM(G7:G44)</f>
        <v>45</v>
      </c>
      <c r="H45" s="67"/>
      <c r="I45" s="74">
        <f>SUM(I7:I44)</f>
        <v>9468</v>
      </c>
      <c r="K45" s="74">
        <f>SUM(K7:K44)</f>
        <v>85</v>
      </c>
      <c r="L45" s="67"/>
      <c r="M45" s="74">
        <f>SUM(M7:M44)</f>
        <v>15988</v>
      </c>
      <c r="O45" s="74">
        <f>SUM(O7:O44)</f>
        <v>107</v>
      </c>
      <c r="P45" s="67"/>
      <c r="Q45" s="74">
        <f>SUM(Q7:Q44)</f>
        <v>21176</v>
      </c>
      <c r="S45" s="90" t="s">
        <v>46</v>
      </c>
      <c r="T45" s="90"/>
      <c r="U45" s="90">
        <f>C45</f>
        <v>29</v>
      </c>
      <c r="V45" s="90"/>
      <c r="W45" s="90">
        <f>E45</f>
        <v>6351</v>
      </c>
      <c r="X45" s="90"/>
      <c r="Y45" s="90">
        <f>G45-C45</f>
        <v>16</v>
      </c>
      <c r="Z45" s="90"/>
      <c r="AA45" s="90">
        <f>I45-E45</f>
        <v>3117</v>
      </c>
      <c r="AB45" s="90"/>
      <c r="AC45" s="90">
        <f>K45-G45</f>
        <v>40</v>
      </c>
      <c r="AD45" s="90"/>
      <c r="AE45" s="90">
        <f>M45-I45</f>
        <v>6520</v>
      </c>
      <c r="AF45" s="90"/>
      <c r="AG45" s="90">
        <f>O45-K45</f>
        <v>22</v>
      </c>
      <c r="AH45" s="90"/>
      <c r="AI45" s="90">
        <f>Q45-M45</f>
        <v>5188</v>
      </c>
    </row>
    <row r="46" spans="1:35" ht="18.75" thickTop="1" x14ac:dyDescent="0.25">
      <c r="A46" s="7"/>
      <c r="B46" s="7"/>
      <c r="C46" s="75"/>
      <c r="D46" s="67"/>
      <c r="E46" s="75"/>
      <c r="G46" s="75"/>
      <c r="H46" s="67"/>
      <c r="I46" s="75"/>
      <c r="K46" s="75"/>
      <c r="L46" s="67"/>
      <c r="M46" s="75"/>
      <c r="O46" s="75"/>
      <c r="P46" s="67"/>
      <c r="Q46" s="75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</row>
    <row r="47" spans="1:35" x14ac:dyDescent="0.25">
      <c r="C47" s="73"/>
      <c r="D47" s="73"/>
      <c r="E47" s="73"/>
      <c r="G47" s="73"/>
      <c r="H47" s="73"/>
      <c r="I47" s="73"/>
    </row>
    <row r="48" spans="1:35" ht="20.25" x14ac:dyDescent="0.3">
      <c r="A48" s="1"/>
      <c r="B48" s="1"/>
      <c r="C48" s="33">
        <v>2019</v>
      </c>
      <c r="D48" s="33"/>
      <c r="E48" s="33"/>
      <c r="G48" s="33">
        <f>C48</f>
        <v>2019</v>
      </c>
      <c r="H48" s="33"/>
      <c r="I48" s="33"/>
      <c r="K48" s="33">
        <f>G48</f>
        <v>2019</v>
      </c>
      <c r="L48" s="33"/>
      <c r="M48" s="33"/>
      <c r="O48" s="30">
        <v>2019</v>
      </c>
      <c r="P48" s="30"/>
      <c r="Q48" s="30"/>
    </row>
    <row r="49" spans="1:34" s="90" customFormat="1" ht="18" x14ac:dyDescent="0.25">
      <c r="A49" s="1"/>
      <c r="B49" s="1"/>
      <c r="C49" s="29" t="s">
        <v>18</v>
      </c>
      <c r="D49" s="29"/>
      <c r="E49" s="29"/>
      <c r="F49"/>
      <c r="G49" s="29" t="s">
        <v>17</v>
      </c>
      <c r="H49" s="29"/>
      <c r="I49" s="29"/>
      <c r="J49"/>
      <c r="K49" s="29" t="s">
        <v>16</v>
      </c>
      <c r="L49" s="29"/>
      <c r="M49" s="29"/>
      <c r="N49"/>
      <c r="O49" s="60" t="s">
        <v>35</v>
      </c>
      <c r="P49" s="60"/>
      <c r="Q49" s="60"/>
      <c r="S49"/>
      <c r="T49" s="29" t="s">
        <v>18</v>
      </c>
      <c r="U49" s="29"/>
      <c r="V49" s="29"/>
      <c r="W49" s="1"/>
      <c r="X49" s="29" t="s">
        <v>68</v>
      </c>
      <c r="Y49" s="29"/>
      <c r="Z49" s="29"/>
      <c r="AA49" s="1"/>
      <c r="AB49" s="29" t="s">
        <v>67</v>
      </c>
      <c r="AC49" s="29"/>
      <c r="AD49" s="29"/>
      <c r="AE49" s="1"/>
      <c r="AF49" s="29" t="s">
        <v>66</v>
      </c>
      <c r="AG49" s="29"/>
      <c r="AH49" s="29"/>
    </row>
    <row r="50" spans="1:34" s="90" customFormat="1" ht="18" x14ac:dyDescent="0.25">
      <c r="A50" s="1"/>
      <c r="B50" s="1"/>
      <c r="C50" s="23" t="s">
        <v>14</v>
      </c>
      <c r="D50" s="24"/>
      <c r="E50" s="23" t="s">
        <v>13</v>
      </c>
      <c r="F50"/>
      <c r="G50" s="23" t="s">
        <v>14</v>
      </c>
      <c r="H50" s="24"/>
      <c r="I50" s="23" t="s">
        <v>13</v>
      </c>
      <c r="J50"/>
      <c r="K50" s="23" t="s">
        <v>14</v>
      </c>
      <c r="L50" s="24"/>
      <c r="M50" s="23" t="s">
        <v>13</v>
      </c>
      <c r="N50"/>
      <c r="O50" s="23" t="s">
        <v>14</v>
      </c>
      <c r="P50" s="24"/>
      <c r="Q50" s="23" t="s">
        <v>13</v>
      </c>
      <c r="S50" s="22" t="s">
        <v>65</v>
      </c>
      <c r="T50" s="23" t="s">
        <v>14</v>
      </c>
      <c r="U50" s="24"/>
      <c r="V50" s="23" t="s">
        <v>13</v>
      </c>
      <c r="W50" s="1"/>
      <c r="X50" s="23" t="s">
        <v>14</v>
      </c>
      <c r="Y50" s="24"/>
      <c r="Z50" s="23" t="s">
        <v>13</v>
      </c>
      <c r="AA50" s="1"/>
      <c r="AB50" s="23" t="s">
        <v>14</v>
      </c>
      <c r="AC50" s="24"/>
      <c r="AD50" s="23" t="s">
        <v>13</v>
      </c>
      <c r="AE50" s="1"/>
      <c r="AF50" s="23" t="s">
        <v>14</v>
      </c>
      <c r="AG50" s="24"/>
      <c r="AH50" s="23" t="s">
        <v>13</v>
      </c>
    </row>
    <row r="51" spans="1:34" ht="18" x14ac:dyDescent="0.25">
      <c r="A51" s="1"/>
      <c r="B51" s="1"/>
      <c r="C51" s="1"/>
      <c r="D51" s="1"/>
      <c r="E51" s="1"/>
      <c r="G51" s="1"/>
      <c r="H51" s="1"/>
      <c r="I51" s="1"/>
      <c r="K51" s="1"/>
      <c r="L51" s="1"/>
      <c r="M51" s="1"/>
      <c r="O51" s="1"/>
      <c r="P51" s="1"/>
      <c r="Q51" s="1"/>
    </row>
    <row r="52" spans="1:34" ht="18" x14ac:dyDescent="0.25">
      <c r="A52" s="1" t="s">
        <v>64</v>
      </c>
      <c r="B52" s="1"/>
      <c r="C52" s="68">
        <f>IF(T52=0,"",T52)</f>
        <v>1</v>
      </c>
      <c r="D52" s="68"/>
      <c r="E52" s="68">
        <f>IF(V52=0,"",V52)</f>
        <v>89</v>
      </c>
      <c r="G52" s="83">
        <f>IF(X52+T52=0,"",X52+T52)</f>
        <v>5</v>
      </c>
      <c r="H52" s="83"/>
      <c r="I52" s="83">
        <f>IF(Z52+V52=0,"",Z52+V52)</f>
        <v>529</v>
      </c>
      <c r="K52" s="83">
        <f>IF(X52+T52+AB52=0,"",X52+T52+AB52)</f>
        <v>7</v>
      </c>
      <c r="L52" s="83"/>
      <c r="M52" s="83">
        <f>IF(Z52+V52+AD52=0,"",Z52+V52+AD52)</f>
        <v>827</v>
      </c>
      <c r="O52" s="83">
        <f>IF(AB52+X52+AF52+T52=0,"",AB52+X52+AF52+T52)</f>
        <v>13</v>
      </c>
      <c r="P52" s="83"/>
      <c r="Q52" s="83">
        <f>IF(AD52+Z52+AH52+V52=0,"",AD52+Z52+AH52+V52)</f>
        <v>1327</v>
      </c>
      <c r="S52" t="str">
        <f>A52</f>
        <v>Fairfield By Marriott</v>
      </c>
      <c r="T52">
        <v>1</v>
      </c>
      <c r="V52">
        <v>89</v>
      </c>
      <c r="X52">
        <v>4</v>
      </c>
      <c r="Z52">
        <v>440</v>
      </c>
      <c r="AB52">
        <v>2</v>
      </c>
      <c r="AD52">
        <v>298</v>
      </c>
      <c r="AF52">
        <v>6</v>
      </c>
      <c r="AH52">
        <v>500</v>
      </c>
    </row>
    <row r="53" spans="1:34" ht="18" x14ac:dyDescent="0.25">
      <c r="C53" s="68"/>
      <c r="D53" s="68"/>
      <c r="E53" s="68"/>
      <c r="G53" s="83" t="str">
        <f>IF(X53+T53=0,"",X53+T53)</f>
        <v/>
      </c>
      <c r="H53" s="83"/>
      <c r="I53" s="83" t="str">
        <f>IF(Z53+V53=0,"",Z53+V53)</f>
        <v/>
      </c>
      <c r="K53" s="83"/>
      <c r="L53" s="83"/>
      <c r="M53" s="83"/>
      <c r="O53" s="83" t="str">
        <f>IF(AB53+X53+AF53+T53=0,"",AB53+X53+AF53+T53)</f>
        <v/>
      </c>
      <c r="P53" s="83"/>
      <c r="Q53" s="83" t="str">
        <f>IF(AD53+Z53+AH53+V53=0,"",AD53+Z53+AH53+V53)</f>
        <v/>
      </c>
    </row>
    <row r="54" spans="1:34" ht="18" x14ac:dyDescent="0.25">
      <c r="A54" s="1" t="s">
        <v>42</v>
      </c>
      <c r="B54" s="1"/>
      <c r="C54" s="68">
        <f>IF(T54=0,"",T54)</f>
        <v>1</v>
      </c>
      <c r="D54" s="68"/>
      <c r="E54" s="68">
        <f>IF(V54=0,"",V54)</f>
        <v>206</v>
      </c>
      <c r="G54" s="83">
        <f>IF(X54+T54=0,"",X54+T54)</f>
        <v>1</v>
      </c>
      <c r="H54" s="83"/>
      <c r="I54" s="83">
        <f>IF(Z54+V54=0,"",Z54+V54)</f>
        <v>206</v>
      </c>
      <c r="K54" s="83">
        <f>IF(X54+T54+AB54=0,"",X54+T54+AB54)</f>
        <v>1</v>
      </c>
      <c r="L54" s="83"/>
      <c r="M54" s="83">
        <f>IF(Z54+V54+AD54=0,"",Z54+V54+AD54)</f>
        <v>206</v>
      </c>
      <c r="O54" s="83">
        <f>IF(AB54+X54+AF54+T54=0,"",AB54+X54+AF54+T54)</f>
        <v>1</v>
      </c>
      <c r="P54" s="83"/>
      <c r="Q54" s="83">
        <f>IF(AD54+Z54+AH54+V54=0,"",AD54+Z54+AH54+V54)</f>
        <v>206</v>
      </c>
      <c r="S54" t="str">
        <f>A54</f>
        <v xml:space="preserve">Marriott Hotels </v>
      </c>
      <c r="T54">
        <v>1</v>
      </c>
      <c r="V54">
        <v>206</v>
      </c>
    </row>
    <row r="55" spans="1:34" ht="18" x14ac:dyDescent="0.25">
      <c r="C55" s="68"/>
      <c r="D55" s="68"/>
      <c r="E55" s="68"/>
      <c r="G55" s="75"/>
      <c r="H55" s="75"/>
      <c r="I55" s="75"/>
      <c r="K55" s="75"/>
      <c r="L55" s="75"/>
      <c r="M55" s="75"/>
      <c r="O55" s="83" t="str">
        <f>IF(AB55+X55+AF55+T55=0,"",AB55+X55+AF55+T55)</f>
        <v/>
      </c>
      <c r="P55" s="83"/>
      <c r="Q55" s="83" t="str">
        <f>IF(AD55+Z55+AH55+V55=0,"",AD55+Z55+AH55+V55)</f>
        <v/>
      </c>
    </row>
    <row r="56" spans="1:34" ht="18" x14ac:dyDescent="0.25">
      <c r="A56" s="1" t="s">
        <v>54</v>
      </c>
      <c r="B56" s="1"/>
      <c r="C56" s="68">
        <f>IF(T56=0,"",T56)</f>
        <v>3</v>
      </c>
      <c r="D56" s="68"/>
      <c r="E56" s="68">
        <f>IF(V56=0,"",V56)</f>
        <v>606</v>
      </c>
      <c r="G56" s="83">
        <f>IF(X56+T56=0,"",X56+T56)</f>
        <v>6</v>
      </c>
      <c r="H56" s="83"/>
      <c r="I56" s="83">
        <f>IF(Z56+V56=0,"",Z56+V56)</f>
        <v>1465</v>
      </c>
      <c r="K56" s="83">
        <f>IF(X56+T56+AB56=0,"",X56+T56+AB56)</f>
        <v>6</v>
      </c>
      <c r="L56" s="83"/>
      <c r="M56" s="83">
        <f>IF(Z56+V56+AD56=0,"",Z56+V56+AD56)</f>
        <v>1465</v>
      </c>
      <c r="O56" s="83">
        <f>IF(AB56+X56+AF56+T56=0,"",AB56+X56+AF56+T56)</f>
        <v>8</v>
      </c>
      <c r="P56" s="83"/>
      <c r="Q56" s="83">
        <f>IF(AD56+Z56+AH56+V56=0,"",AD56+Z56+AH56+V56)</f>
        <v>2169</v>
      </c>
      <c r="S56" t="str">
        <f>A56</f>
        <v>Sheraton</v>
      </c>
      <c r="T56">
        <v>3</v>
      </c>
      <c r="V56">
        <v>606</v>
      </c>
      <c r="X56">
        <v>3</v>
      </c>
      <c r="Z56">
        <v>859</v>
      </c>
      <c r="AF56">
        <v>2</v>
      </c>
      <c r="AH56">
        <v>704</v>
      </c>
    </row>
    <row r="57" spans="1:34" ht="18" x14ac:dyDescent="0.25">
      <c r="C57" s="68"/>
      <c r="D57" s="68"/>
      <c r="E57" s="68"/>
      <c r="G57" s="75"/>
      <c r="H57" s="75"/>
      <c r="I57" s="75"/>
      <c r="K57" s="75"/>
      <c r="L57" s="75"/>
      <c r="M57" s="75"/>
      <c r="O57" s="83" t="str">
        <f>IF(AB57+X57+AF57+T57=0,"",AB57+X57+AF57+T57)</f>
        <v/>
      </c>
      <c r="P57" s="83"/>
      <c r="Q57" s="83" t="str">
        <f>IF(AD57+Z57+AH57+V57=0,"",AD57+Z57+AH57+V57)</f>
        <v/>
      </c>
    </row>
    <row r="58" spans="1:34" ht="18" x14ac:dyDescent="0.25">
      <c r="A58" s="1" t="s">
        <v>52</v>
      </c>
      <c r="B58" s="1"/>
      <c r="C58" s="68">
        <f>IF(T58=0,"",T58)</f>
        <v>1</v>
      </c>
      <c r="D58" s="68"/>
      <c r="E58" s="68">
        <f>IF(V58=0,"",V58)</f>
        <v>350</v>
      </c>
      <c r="G58" s="83">
        <f>IF(X58+T58=0,"",X58+T58)</f>
        <v>1</v>
      </c>
      <c r="H58" s="83"/>
      <c r="I58" s="83">
        <f>IF(Z58+V58=0,"",Z58+V58)</f>
        <v>350</v>
      </c>
      <c r="K58" s="83">
        <f>IF(X58+T58+AB58=0,"",X58+T58+AB58)</f>
        <v>1</v>
      </c>
      <c r="L58" s="83"/>
      <c r="M58" s="83">
        <f>IF(Z58+V58+AD58=0,"",Z58+V58+AD58)</f>
        <v>350</v>
      </c>
      <c r="O58" s="83">
        <f>IF(AB58+X58+AF58+T58=0,"",AB58+X58+AF58+T58)</f>
        <v>1</v>
      </c>
      <c r="P58" s="83"/>
      <c r="Q58" s="83">
        <f>IF(AD58+Z58+AH58+V58=0,"",AD58+Z58+AH58+V58)</f>
        <v>350</v>
      </c>
      <c r="S58" t="str">
        <f>A58</f>
        <v>W Hotels</v>
      </c>
      <c r="T58">
        <v>1</v>
      </c>
      <c r="V58">
        <v>350</v>
      </c>
    </row>
    <row r="59" spans="1:34" ht="18" x14ac:dyDescent="0.25">
      <c r="C59" s="68"/>
      <c r="D59" s="68"/>
      <c r="E59" s="68"/>
      <c r="G59" s="75"/>
      <c r="H59" s="75"/>
      <c r="I59" s="75"/>
      <c r="K59" s="75"/>
      <c r="L59" s="75"/>
      <c r="M59" s="75"/>
      <c r="O59" s="83" t="str">
        <f>IF(AB59+X59+AF59+T59=0,"",AB59+X59+AF59+T59)</f>
        <v/>
      </c>
      <c r="P59" s="83"/>
      <c r="Q59" s="83" t="str">
        <f>IF(AD59+Z59+AH59+V59=0,"",AD59+Z59+AH59+V59)</f>
        <v/>
      </c>
    </row>
    <row r="60" spans="1:34" ht="18" x14ac:dyDescent="0.25">
      <c r="A60" s="1" t="s">
        <v>51</v>
      </c>
      <c r="B60" s="1"/>
      <c r="C60" s="68">
        <f>IF(T60=0,"",T60)</f>
        <v>1</v>
      </c>
      <c r="D60" s="68"/>
      <c r="E60" s="68">
        <f>IF(V60=0,"",V60)</f>
        <v>288</v>
      </c>
      <c r="G60" s="83">
        <f>IF(X60+T60=0,"",X60+T60)</f>
        <v>1</v>
      </c>
      <c r="H60" s="83"/>
      <c r="I60" s="83">
        <f>IF(Z60+V60=0,"",Z60+V60)</f>
        <v>288</v>
      </c>
      <c r="K60" s="83">
        <f>IF(X60+T60+AB60=0,"",X60+T60+AB60)</f>
        <v>1</v>
      </c>
      <c r="L60" s="83"/>
      <c r="M60" s="83">
        <f>IF(Z60+V60+AD60=0,"",Z60+V60+AD60)</f>
        <v>288</v>
      </c>
      <c r="O60" s="83">
        <f>IF(AB60+X60+AF60+T60=0,"",AB60+X60+AF60+T60)</f>
        <v>3</v>
      </c>
      <c r="P60" s="83"/>
      <c r="Q60" s="83">
        <f>IF(AD60+Z60+AH60+V60=0,"",AD60+Z60+AH60+V60)</f>
        <v>1099</v>
      </c>
      <c r="S60" t="str">
        <f>A60</f>
        <v>Westin</v>
      </c>
      <c r="T60">
        <v>1</v>
      </c>
      <c r="V60">
        <v>288</v>
      </c>
      <c r="AF60">
        <v>2</v>
      </c>
      <c r="AH60">
        <v>811</v>
      </c>
    </row>
    <row r="61" spans="1:34" ht="18" x14ac:dyDescent="0.25">
      <c r="C61" s="68"/>
      <c r="D61" s="68"/>
      <c r="E61" s="68"/>
      <c r="G61" s="75"/>
      <c r="H61" s="75"/>
      <c r="I61" s="75"/>
      <c r="K61" s="75"/>
      <c r="L61" s="75"/>
      <c r="M61" s="75"/>
      <c r="O61" s="83" t="str">
        <f>IF(AB61+X61+AF61+T61=0,"",AB61+X61+AF61+T61)</f>
        <v/>
      </c>
      <c r="P61" s="83"/>
      <c r="Q61" s="83" t="str">
        <f>IF(AD61+Z61+AH61+V61=0,"",AD61+Z61+AH61+V61)</f>
        <v/>
      </c>
    </row>
    <row r="62" spans="1:34" ht="18" x14ac:dyDescent="0.25">
      <c r="A62" s="1" t="s">
        <v>31</v>
      </c>
      <c r="B62" s="1"/>
      <c r="C62" s="68">
        <f>IF(T62=0,"",T62)</f>
        <v>1</v>
      </c>
      <c r="D62" s="68"/>
      <c r="E62" s="68">
        <f>IF(V62=0,"",V62)</f>
        <v>100</v>
      </c>
      <c r="G62" s="83">
        <f>IF(X62+T62=0,"",X62+T62)</f>
        <v>1</v>
      </c>
      <c r="H62" s="83"/>
      <c r="I62" s="83">
        <f>IF(Z62+V62=0,"",Z62+V62)</f>
        <v>100</v>
      </c>
      <c r="K62" s="83">
        <f>IF(X62+T62+AB62=0,"",X62+T62+AB62)</f>
        <v>5</v>
      </c>
      <c r="L62" s="83"/>
      <c r="M62" s="83">
        <f>IF(Z62+V62+AD62=0,"",Z62+V62+AD62)</f>
        <v>479</v>
      </c>
      <c r="O62" s="83">
        <f>IF(AB62+X62+AF62+T62=0,"",AB62+X62+AF62+T62)</f>
        <v>5</v>
      </c>
      <c r="P62" s="83"/>
      <c r="Q62" s="83">
        <f>IF(AD62+Z62+AH62+V62=0,"",AD62+Z62+AH62+V62)</f>
        <v>479</v>
      </c>
      <c r="S62" t="str">
        <f>A62</f>
        <v>TownePlace Suites</v>
      </c>
      <c r="T62">
        <v>1</v>
      </c>
      <c r="V62">
        <v>100</v>
      </c>
      <c r="AB62">
        <v>4</v>
      </c>
      <c r="AD62">
        <v>379</v>
      </c>
    </row>
    <row r="63" spans="1:34" ht="18" x14ac:dyDescent="0.25">
      <c r="C63" s="68"/>
      <c r="D63" s="68"/>
      <c r="E63" s="68"/>
      <c r="G63" s="75"/>
      <c r="H63" s="75"/>
      <c r="I63" s="75"/>
      <c r="K63" s="75"/>
      <c r="L63" s="75"/>
      <c r="M63" s="75"/>
      <c r="O63" s="83" t="str">
        <f>IF(AB63+X63+AF63+T63=0,"",AB63+X63+AF63+T63)</f>
        <v/>
      </c>
      <c r="P63" s="83"/>
      <c r="Q63" s="83" t="str">
        <f>IF(AD63+Z63+AH63+V63=0,"",AD63+Z63+AH63+V63)</f>
        <v/>
      </c>
    </row>
    <row r="64" spans="1:34" ht="18" x14ac:dyDescent="0.25">
      <c r="A64" s="1" t="s">
        <v>6</v>
      </c>
      <c r="B64" s="1"/>
      <c r="C64" s="68">
        <f>IF(T64=0,"",T64)</f>
        <v>2</v>
      </c>
      <c r="D64" s="68"/>
      <c r="E64" s="68">
        <f>IF(V64=0,"",V64)</f>
        <v>275</v>
      </c>
      <c r="G64" s="83">
        <f>IF(X64+T64=0,"",X64+T64)</f>
        <v>5</v>
      </c>
      <c r="H64" s="83"/>
      <c r="I64" s="83">
        <f>IF(Z64+V64=0,"",Z64+V64)</f>
        <v>608</v>
      </c>
      <c r="K64" s="83">
        <f>IF(X64+T64+AB64=0,"",X64+T64+AB64)</f>
        <v>5</v>
      </c>
      <c r="L64" s="83"/>
      <c r="M64" s="83">
        <f>IF(Z64+V64+AD64=0,"",Z64+V64+AD64)</f>
        <v>608</v>
      </c>
      <c r="O64" s="83">
        <f>IF(AB64+X64+AF64+T64=0,"",AB64+X64+AF64+T64)</f>
        <v>5</v>
      </c>
      <c r="P64" s="83"/>
      <c r="Q64" s="83">
        <f>IF(AD64+Z64+AH64+V64=0,"",AD64+Z64+AH64+V64)</f>
        <v>608</v>
      </c>
      <c r="S64" t="str">
        <f>A64</f>
        <v>Residence Inn</v>
      </c>
      <c r="T64">
        <v>2</v>
      </c>
      <c r="V64">
        <v>275</v>
      </c>
      <c r="X64">
        <v>3</v>
      </c>
      <c r="Z64">
        <v>333</v>
      </c>
    </row>
    <row r="65" spans="1:34" ht="18" x14ac:dyDescent="0.25">
      <c r="C65" s="68"/>
      <c r="D65" s="68"/>
      <c r="E65" s="68"/>
      <c r="G65" s="75"/>
      <c r="H65" s="75"/>
      <c r="I65" s="75"/>
      <c r="K65" s="75"/>
      <c r="L65" s="75"/>
      <c r="M65" s="75"/>
      <c r="O65" s="83" t="str">
        <f>IF(AB65+X65+AF65+T65=0,"",AB65+X65+AF65+T65)</f>
        <v/>
      </c>
      <c r="P65" s="83"/>
      <c r="Q65" s="83" t="str">
        <f>IF(AD65+Z65+AH65+V65=0,"",AD65+Z65+AH65+V65)</f>
        <v/>
      </c>
    </row>
    <row r="66" spans="1:34" ht="18" x14ac:dyDescent="0.25">
      <c r="A66" s="1" t="s">
        <v>7</v>
      </c>
      <c r="B66" s="1"/>
      <c r="C66" s="68">
        <f>IF(T66=0,"",T66)</f>
        <v>2</v>
      </c>
      <c r="D66" s="68"/>
      <c r="E66" s="68">
        <f>IF(V66=0,"",V66)</f>
        <v>208</v>
      </c>
      <c r="G66" s="75">
        <f>IF(X66+T66=0,"",X66+T66)</f>
        <v>2</v>
      </c>
      <c r="H66" s="75"/>
      <c r="I66" s="75">
        <f>IF(Z66+V66=0,"",Z66+V66)</f>
        <v>208</v>
      </c>
      <c r="K66" s="75">
        <f>IF(X66+T66+AB66=0,"",X66+T66+AB66)</f>
        <v>2</v>
      </c>
      <c r="L66" s="75"/>
      <c r="M66" s="75">
        <f>IF(Z66+V66+AD66=0,"",Z66+V66+AD66)</f>
        <v>208</v>
      </c>
      <c r="O66" s="83">
        <f>IF(AB66+X66+AF66+T66=0,"",AB66+X66+AF66+T66)</f>
        <v>5</v>
      </c>
      <c r="P66" s="83"/>
      <c r="Q66" s="83">
        <f>IF(AD66+Z66+AH66+V66=0,"",AD66+Z66+AH66+V66)</f>
        <v>855</v>
      </c>
      <c r="S66" t="str">
        <f>A66</f>
        <v>Courtyard</v>
      </c>
      <c r="T66">
        <v>2</v>
      </c>
      <c r="V66">
        <v>208</v>
      </c>
      <c r="AF66">
        <v>3</v>
      </c>
      <c r="AH66">
        <v>647</v>
      </c>
    </row>
    <row r="67" spans="1:34" ht="18" x14ac:dyDescent="0.25">
      <c r="C67" s="68"/>
      <c r="D67" s="68"/>
      <c r="E67" s="68"/>
      <c r="G67" s="75"/>
      <c r="H67" s="75"/>
      <c r="I67" s="75"/>
      <c r="K67" s="75"/>
      <c r="L67" s="75"/>
      <c r="M67" s="75"/>
      <c r="O67" s="83" t="str">
        <f>IF(AB67+X67+AF67+T67=0,"",AB67+X67+AF67+T67)</f>
        <v/>
      </c>
      <c r="P67" s="83"/>
      <c r="Q67" s="83" t="str">
        <f>IF(AD67+Z67+AH67+V67=0,"",AD67+Z67+AH67+V67)</f>
        <v/>
      </c>
    </row>
    <row r="68" spans="1:34" ht="18" x14ac:dyDescent="0.25">
      <c r="A68" s="1" t="s">
        <v>58</v>
      </c>
      <c r="B68" s="1"/>
      <c r="C68" s="68">
        <f>IF(T68=0,"",T68)</f>
        <v>2</v>
      </c>
      <c r="D68" s="68"/>
      <c r="E68" s="68">
        <f>IF(V68=0,"",V68)</f>
        <v>495</v>
      </c>
      <c r="G68" s="83">
        <f>IF(X68+T68=0,"",X68+T68)</f>
        <v>2</v>
      </c>
      <c r="H68" s="83"/>
      <c r="I68" s="83">
        <f>IF(Z68+V68=0,"",Z68+V68)</f>
        <v>495</v>
      </c>
      <c r="K68" s="83">
        <f>IF(X68+T68+AB68=0,"",X68+T68+AB68)</f>
        <v>2</v>
      </c>
      <c r="L68" s="83"/>
      <c r="M68" s="83">
        <f>IF(Z68+V68+AD68=0,"",Z68+V68+AD68)</f>
        <v>495</v>
      </c>
      <c r="O68" s="83">
        <f>IF(AB68+X68+AF68+T68=0,"",AB68+X68+AF68+T68)</f>
        <v>3</v>
      </c>
      <c r="P68" s="83"/>
      <c r="Q68" s="83">
        <f>IF(AD68+Z68+AH68+V68=0,"",AD68+Z68+AH68+V68)</f>
        <v>594</v>
      </c>
      <c r="S68" t="str">
        <f>A68</f>
        <v>Delta Hotels</v>
      </c>
      <c r="T68">
        <v>2</v>
      </c>
      <c r="V68">
        <v>495</v>
      </c>
      <c r="AF68">
        <v>1</v>
      </c>
      <c r="AH68">
        <v>99</v>
      </c>
    </row>
    <row r="69" spans="1:34" ht="18" x14ac:dyDescent="0.25">
      <c r="C69" s="68"/>
      <c r="D69" s="68"/>
      <c r="E69" s="68"/>
      <c r="G69" s="75"/>
      <c r="H69" s="75"/>
      <c r="I69" s="75"/>
      <c r="K69" s="75"/>
      <c r="L69" s="75"/>
      <c r="M69" s="75"/>
      <c r="O69" s="83" t="str">
        <f>IF(AB69+X69+AF69+T69=0,"",AB69+X69+AF69+T69)</f>
        <v/>
      </c>
      <c r="P69" s="83"/>
      <c r="Q69" s="83" t="str">
        <f>IF(AD69+Z69+AH69+V69=0,"",AD69+Z69+AH69+V69)</f>
        <v/>
      </c>
    </row>
    <row r="70" spans="1:34" ht="18" x14ac:dyDescent="0.25">
      <c r="A70" s="1" t="s">
        <v>56</v>
      </c>
      <c r="B70" s="1"/>
      <c r="C70" s="68">
        <f>IF(T70=0,"",T70)</f>
        <v>1</v>
      </c>
      <c r="D70" s="68"/>
      <c r="E70" s="68">
        <f>IF(V70=0,"",V70)</f>
        <v>76</v>
      </c>
      <c r="G70" s="83">
        <f>IF(X70+T70=0,"",X70+T70)</f>
        <v>1</v>
      </c>
      <c r="H70" s="83"/>
      <c r="I70" s="83">
        <f>IF(Z70+V70=0,"",Z70+V70)</f>
        <v>76</v>
      </c>
      <c r="K70" s="83">
        <f>IF(X70+T70+AB70=0,"",X70+T70+AB70)</f>
        <v>1</v>
      </c>
      <c r="L70" s="83"/>
      <c r="M70" s="83">
        <f>IF(Z70+V70+AD70=0,"",Z70+V70+AD70)</f>
        <v>76</v>
      </c>
      <c r="O70" s="83">
        <f>IF(AB70+X70+AF70+T70=0,"",AB70+X70+AF70+T70)</f>
        <v>4</v>
      </c>
      <c r="P70" s="83"/>
      <c r="Q70" s="83">
        <f>IF(AD70+Z70+AH70+V70=0,"",AD70+Z70+AH70+V70)</f>
        <v>331</v>
      </c>
      <c r="S70" t="str">
        <f>A70</f>
        <v>AC by Marriott</v>
      </c>
      <c r="T70">
        <v>1</v>
      </c>
      <c r="V70">
        <v>76</v>
      </c>
      <c r="AF70">
        <v>3</v>
      </c>
      <c r="AH70">
        <v>255</v>
      </c>
    </row>
    <row r="71" spans="1:34" ht="18" x14ac:dyDescent="0.25">
      <c r="C71" s="68"/>
      <c r="D71" s="68"/>
      <c r="E71" s="68"/>
      <c r="G71" s="75"/>
      <c r="H71" s="75"/>
      <c r="I71" s="75"/>
      <c r="K71" s="75"/>
      <c r="L71" s="75"/>
      <c r="M71" s="75"/>
      <c r="O71" s="83" t="str">
        <f>IF(AB71+X71+AF71+T71=0,"",AB71+X71+AF71+T71)</f>
        <v/>
      </c>
      <c r="P71" s="83"/>
      <c r="Q71" s="83" t="str">
        <f>IF(AD71+Z71+AH71+V71=0,"",AD71+Z71+AH71+V71)</f>
        <v/>
      </c>
    </row>
    <row r="72" spans="1:34" ht="18" x14ac:dyDescent="0.25">
      <c r="A72" s="1" t="s">
        <v>63</v>
      </c>
      <c r="B72" s="1"/>
      <c r="C72" s="68" t="str">
        <f>IF(T72=0,"",T72)</f>
        <v/>
      </c>
      <c r="D72" s="68"/>
      <c r="E72" s="68" t="str">
        <f>IF(V72=0,"",V72)</f>
        <v/>
      </c>
      <c r="G72" s="75">
        <f>IF(X72+T72=0,"",X72+T72)</f>
        <v>1</v>
      </c>
      <c r="H72" s="75"/>
      <c r="I72" s="75">
        <f>IF(Z72+V72=0,"",Z72+V72)</f>
        <v>86</v>
      </c>
      <c r="K72" s="75">
        <f>IF(X72+T72+AB72=0,"",X72+T72+AB72)</f>
        <v>1</v>
      </c>
      <c r="L72" s="75"/>
      <c r="M72" s="75">
        <f>IF(Z72+V72+AD72=0,"",Z72+V72+AD72)</f>
        <v>86</v>
      </c>
      <c r="O72" s="83">
        <f>IF(AB72+X72+AF72+T72=0,"",AB72+X72+AF72+T72)</f>
        <v>2</v>
      </c>
      <c r="P72" s="83"/>
      <c r="Q72" s="83">
        <f>IF(AD72+Z72+AH72+V72=0,"",AD72+Z72+AH72+V72)</f>
        <v>283</v>
      </c>
      <c r="S72" t="str">
        <f>A72</f>
        <v>Le Meridien</v>
      </c>
      <c r="X72">
        <v>1</v>
      </c>
      <c r="Z72">
        <v>86</v>
      </c>
      <c r="AF72">
        <v>1</v>
      </c>
      <c r="AH72">
        <v>197</v>
      </c>
    </row>
    <row r="73" spans="1:34" ht="18" x14ac:dyDescent="0.25">
      <c r="A73" s="1"/>
      <c r="B73" s="1"/>
      <c r="C73" s="68"/>
      <c r="D73" s="68"/>
      <c r="E73" s="68"/>
      <c r="G73" s="75"/>
      <c r="H73" s="75"/>
      <c r="I73" s="75"/>
      <c r="K73" s="75"/>
      <c r="L73" s="75"/>
      <c r="M73" s="75"/>
      <c r="O73" s="83" t="str">
        <f>IF(AB73+X73+AF73+T73=0,"",AB73+X73+AF73+T73)</f>
        <v/>
      </c>
      <c r="P73" s="83"/>
      <c r="Q73" s="83" t="str">
        <f>IF(AD73+Z73+AH73+V73=0,"",AD73+Z73+AH73+V73)</f>
        <v/>
      </c>
    </row>
    <row r="74" spans="1:34" ht="18" x14ac:dyDescent="0.25">
      <c r="A74" s="1" t="s">
        <v>41</v>
      </c>
      <c r="B74" s="1"/>
      <c r="C74" s="67"/>
      <c r="D74" s="67"/>
      <c r="E74" s="67"/>
      <c r="G74" s="75">
        <f>IF(X74+T74=0,"",X74+T74)</f>
        <v>2</v>
      </c>
      <c r="H74" s="75"/>
      <c r="I74" s="75">
        <f>IF(Z74+V74=0,"",Z74+V74)</f>
        <v>373</v>
      </c>
      <c r="K74" s="75">
        <f>IF(X74+T74+AB74=0,"",X74+T74+AB74)</f>
        <v>2</v>
      </c>
      <c r="L74" s="75"/>
      <c r="M74" s="75">
        <f>IF(Z74+V74+AD74=0,"",Z74+V74+AD74)</f>
        <v>373</v>
      </c>
      <c r="O74" s="83">
        <f>IF(AB74+X74+AF74+T74=0,"",AB74+X74+AF74+T74)</f>
        <v>4</v>
      </c>
      <c r="P74" s="83"/>
      <c r="Q74" s="83">
        <f>IF(AD74+Z74+AH74+V74=0,"",AD74+Z74+AH74+V74)</f>
        <v>892</v>
      </c>
      <c r="S74" t="str">
        <f>A74</f>
        <v xml:space="preserve">Renaissance </v>
      </c>
      <c r="X74">
        <v>2</v>
      </c>
      <c r="Z74">
        <v>373</v>
      </c>
      <c r="AF74">
        <v>2</v>
      </c>
      <c r="AH74">
        <v>519</v>
      </c>
    </row>
    <row r="75" spans="1:34" ht="18" x14ac:dyDescent="0.25">
      <c r="A75" s="1"/>
      <c r="B75" s="1"/>
      <c r="C75" s="67"/>
      <c r="D75" s="67"/>
      <c r="E75" s="67"/>
      <c r="G75" s="75"/>
      <c r="H75" s="75"/>
      <c r="I75" s="75"/>
      <c r="K75" s="75"/>
      <c r="L75" s="75"/>
      <c r="M75" s="75"/>
      <c r="O75" s="83" t="str">
        <f>IF(AB75+X75+AF75+T75=0,"",AB75+X75+AF75+T75)</f>
        <v/>
      </c>
      <c r="P75" s="83"/>
      <c r="Q75" s="83" t="str">
        <f>IF(AD75+Z75+AH75+V75=0,"",AD75+Z75+AH75+V75)</f>
        <v/>
      </c>
    </row>
    <row r="76" spans="1:34" ht="18" x14ac:dyDescent="0.25">
      <c r="A76" s="1" t="s">
        <v>4</v>
      </c>
      <c r="B76" s="1"/>
      <c r="C76" s="67"/>
      <c r="D76" s="67"/>
      <c r="E76" s="67"/>
      <c r="G76" s="75">
        <f>IF(X76+T76=0,"",X76+T76)</f>
        <v>1</v>
      </c>
      <c r="H76" s="75"/>
      <c r="I76" s="75">
        <f>IF(Z76+V76=0,"",Z76+V76)</f>
        <v>102</v>
      </c>
      <c r="K76" s="75">
        <f>IF(X76+T76+AB76=0,"",X76+T76+AB76)</f>
        <v>2</v>
      </c>
      <c r="L76" s="75"/>
      <c r="M76" s="75">
        <f>IF(Z76+V76+AD76=0,"",Z76+V76+AD76)</f>
        <v>204</v>
      </c>
      <c r="O76" s="83">
        <f>IF(AB76+X76+AF76+T76=0,"",AB76+X76+AF76+T76)</f>
        <v>2</v>
      </c>
      <c r="P76" s="83"/>
      <c r="Q76" s="83">
        <f>IF(AD76+Z76+AH76+V76=0,"",AD76+Z76+AH76+V76)</f>
        <v>204</v>
      </c>
      <c r="S76" t="str">
        <f>A76</f>
        <v>SpringHill Suites</v>
      </c>
      <c r="X76">
        <v>1</v>
      </c>
      <c r="Z76">
        <v>102</v>
      </c>
      <c r="AB76">
        <v>1</v>
      </c>
      <c r="AD76">
        <v>102</v>
      </c>
    </row>
    <row r="77" spans="1:34" ht="18" x14ac:dyDescent="0.25">
      <c r="A77" s="1"/>
      <c r="B77" s="1"/>
      <c r="C77" s="67"/>
      <c r="D77" s="67"/>
      <c r="E77" s="67"/>
      <c r="G77" s="75" t="str">
        <f>IF(X77+T77=0,"",X77+T77)</f>
        <v/>
      </c>
      <c r="H77" s="75"/>
      <c r="I77" s="75" t="str">
        <f>IF(Z77+V77=0,"",Z77+V77)</f>
        <v/>
      </c>
      <c r="K77" s="75"/>
      <c r="L77" s="75"/>
      <c r="M77" s="75"/>
      <c r="O77" s="83" t="str">
        <f>IF(AB77+X77+AF77+T77=0,"",AB77+X77+AF77+T77)</f>
        <v/>
      </c>
      <c r="P77" s="83"/>
      <c r="Q77" s="83" t="str">
        <f>IF(AD77+Z77+AH77+V77=0,"",AD77+Z77+AH77+V77)</f>
        <v/>
      </c>
    </row>
    <row r="78" spans="1:34" ht="18" x14ac:dyDescent="0.25">
      <c r="A78" s="1" t="s">
        <v>53</v>
      </c>
      <c r="B78" s="1"/>
      <c r="C78" s="67"/>
      <c r="D78" s="67"/>
      <c r="E78" s="67"/>
      <c r="G78" s="75">
        <f>IF(X78+T78=0,"",X78+T78)</f>
        <v>1</v>
      </c>
      <c r="H78" s="75"/>
      <c r="I78" s="75">
        <f>IF(Z78+V78=0,"",Z78+V78)</f>
        <v>128</v>
      </c>
      <c r="K78" s="75">
        <f>IF(X78+T78+AB78=0,"",X78+T78+AB78)</f>
        <v>3</v>
      </c>
      <c r="L78" s="75"/>
      <c r="M78" s="75">
        <f>IF(Z78+V78+AD78=0,"",Z78+V78+AD78)</f>
        <v>431</v>
      </c>
      <c r="O78" s="83">
        <f>IF(AB78+X78+AF78+T78=0,"",AB78+X78+AF78+T78)</f>
        <v>9</v>
      </c>
      <c r="P78" s="83"/>
      <c r="Q78" s="83">
        <f>IF(AD78+Z78+AH78+V78=0,"",AD78+Z78+AH78+V78)</f>
        <v>1384</v>
      </c>
      <c r="S78" s="95" t="s">
        <v>53</v>
      </c>
      <c r="X78">
        <v>1</v>
      </c>
      <c r="Z78">
        <v>128</v>
      </c>
      <c r="AB78">
        <v>2</v>
      </c>
      <c r="AD78">
        <v>303</v>
      </c>
      <c r="AF78">
        <v>6</v>
      </c>
      <c r="AH78">
        <v>953</v>
      </c>
    </row>
    <row r="79" spans="1:34" ht="18" x14ac:dyDescent="0.25">
      <c r="A79" s="1"/>
      <c r="B79" s="1"/>
      <c r="C79" s="67"/>
      <c r="D79" s="67"/>
      <c r="E79" s="67"/>
      <c r="G79" s="75"/>
      <c r="H79" s="75"/>
      <c r="I79" s="75"/>
      <c r="K79" s="75"/>
      <c r="L79" s="75"/>
      <c r="M79" s="75"/>
      <c r="O79" s="83" t="str">
        <f>IF(AB79+X79+AF79+T79=0,"",AB79+X79+AF79+T79)</f>
        <v/>
      </c>
      <c r="P79" s="83"/>
      <c r="Q79" s="83" t="str">
        <f>IF(AD79+Z79+AH79+V79=0,"",AD79+Z79+AH79+V79)</f>
        <v/>
      </c>
    </row>
    <row r="80" spans="1:34" ht="18" x14ac:dyDescent="0.25">
      <c r="A80" s="1" t="s">
        <v>62</v>
      </c>
      <c r="B80" s="1"/>
      <c r="C80" s="67"/>
      <c r="D80" s="67"/>
      <c r="E80" s="67"/>
      <c r="G80" s="75" t="str">
        <f>IF(X80+T80=0,"",X80+T80)</f>
        <v/>
      </c>
      <c r="H80" s="75"/>
      <c r="I80" s="75" t="str">
        <f>IF(Z80+V80=0,"",Z80+V80)</f>
        <v/>
      </c>
      <c r="K80" s="75">
        <f>IF(X80+T80+AB80=0,"",X80+T80+AB80)</f>
        <v>1</v>
      </c>
      <c r="L80" s="75"/>
      <c r="M80" s="75">
        <f>IF(Z80+V80+AD80=0,"",Z80+V80+AD80)</f>
        <v>97</v>
      </c>
      <c r="O80" s="83">
        <f>IF(AB80+X80+AF80+T80=0,"",AB80+X80+AF80+T80)</f>
        <v>1</v>
      </c>
      <c r="P80" s="83"/>
      <c r="Q80" s="83">
        <f>IF(AD80+Z80+AH80+V80=0,"",AD80+Z80+AH80+V80)</f>
        <v>97</v>
      </c>
      <c r="S80" s="1" t="s">
        <v>62</v>
      </c>
      <c r="AB80">
        <v>1</v>
      </c>
      <c r="AD80">
        <v>97</v>
      </c>
    </row>
    <row r="81" spans="1:35" ht="18" x14ac:dyDescent="0.25">
      <c r="A81" s="1"/>
      <c r="B81" s="1"/>
      <c r="C81" s="67"/>
      <c r="D81" s="67"/>
      <c r="E81" s="67"/>
      <c r="G81" s="75"/>
      <c r="H81" s="75"/>
      <c r="I81" s="75"/>
      <c r="K81" s="75"/>
      <c r="L81" s="75"/>
      <c r="M81" s="75"/>
      <c r="O81" s="83" t="str">
        <f>IF(AB81+X81+AF81+T81=0,"",AB81+X81+AF81+T81)</f>
        <v/>
      </c>
      <c r="P81" s="83"/>
      <c r="Q81" s="83" t="str">
        <f>IF(AD81+Z81+AH81+V81=0,"",AD81+Z81+AH81+V81)</f>
        <v/>
      </c>
      <c r="S81" s="1"/>
    </row>
    <row r="82" spans="1:35" ht="18" x14ac:dyDescent="0.25">
      <c r="A82" s="1" t="s">
        <v>50</v>
      </c>
      <c r="B82" s="1"/>
      <c r="C82" s="67"/>
      <c r="D82" s="67"/>
      <c r="E82" s="67"/>
      <c r="G82" s="75" t="str">
        <f>IF(X82+T82=0,"",X82+T82)</f>
        <v/>
      </c>
      <c r="H82" s="75"/>
      <c r="I82" s="75" t="str">
        <f>IF(Z82+V82=0,"",Z82+V82)</f>
        <v/>
      </c>
      <c r="K82" s="75">
        <f>IF(X82+T82+AB82=0,"",X82+T82+AB82)</f>
        <v>1</v>
      </c>
      <c r="L82" s="75"/>
      <c r="M82" s="75">
        <f>IF(Z82+V82+AD82=0,"",Z82+V82+AD82)</f>
        <v>285</v>
      </c>
      <c r="O82" s="83">
        <f>IF(AB82+X82+AF82+T82=0,"",AB82+X82+AF82+T82)</f>
        <v>1</v>
      </c>
      <c r="P82" s="83"/>
      <c r="Q82" s="83">
        <f>IF(AD82+Z82+AH82+V82=0,"",AD82+Z82+AH82+V82)</f>
        <v>285</v>
      </c>
      <c r="S82" s="1" t="s">
        <v>50</v>
      </c>
      <c r="AB82">
        <v>1</v>
      </c>
      <c r="AD82">
        <v>285</v>
      </c>
    </row>
    <row r="83" spans="1:35" ht="18" x14ac:dyDescent="0.25">
      <c r="A83" s="1"/>
      <c r="B83" s="1"/>
      <c r="C83" s="67"/>
      <c r="D83" s="67"/>
      <c r="E83" s="67"/>
      <c r="G83" s="75"/>
      <c r="H83" s="75"/>
      <c r="I83" s="75"/>
      <c r="K83" s="75"/>
      <c r="L83" s="75"/>
      <c r="M83" s="75"/>
      <c r="O83" s="83" t="str">
        <f>IF(AB83+X83+AF83+T83=0,"",AB83+X83+AF83+T83)</f>
        <v/>
      </c>
      <c r="P83" s="83"/>
      <c r="Q83" s="83" t="str">
        <f>IF(AD83+Z83+AH83+V83=0,"",AD83+Z83+AH83+V83)</f>
        <v/>
      </c>
      <c r="S83" s="1"/>
    </row>
    <row r="84" spans="1:35" ht="18" x14ac:dyDescent="0.25">
      <c r="A84" s="1" t="s">
        <v>61</v>
      </c>
      <c r="B84" s="1"/>
      <c r="C84" s="67"/>
      <c r="D84" s="67"/>
      <c r="E84" s="67"/>
      <c r="G84" s="75"/>
      <c r="H84" s="75"/>
      <c r="I84" s="75"/>
      <c r="K84" s="75"/>
      <c r="L84" s="75"/>
      <c r="M84" s="75"/>
      <c r="O84" s="83">
        <f>IF(AB84+X84+AF84+T84=0,"",AB84+X84+AF84+T84)</f>
        <v>1</v>
      </c>
      <c r="P84" s="83"/>
      <c r="Q84" s="83">
        <f>IF(AD84+Z84+AH84+V84=0,"",AD84+Z84+AH84+V84)</f>
        <v>398</v>
      </c>
      <c r="S84" s="1" t="s">
        <v>61</v>
      </c>
      <c r="AF84">
        <v>1</v>
      </c>
      <c r="AH84">
        <v>398</v>
      </c>
    </row>
    <row r="85" spans="1:35" ht="18" x14ac:dyDescent="0.25">
      <c r="A85" s="1"/>
      <c r="B85" s="1"/>
      <c r="C85" s="67"/>
      <c r="D85" s="67"/>
      <c r="E85" s="67"/>
      <c r="G85" s="75"/>
      <c r="H85" s="75"/>
      <c r="I85" s="75"/>
      <c r="K85" s="75"/>
      <c r="L85" s="75"/>
      <c r="M85" s="75"/>
      <c r="O85" s="83" t="str">
        <f>IF(AB85+X85+AF85+T85=0,"",AB85+X85+AF85+T85)</f>
        <v/>
      </c>
      <c r="P85" s="83"/>
      <c r="Q85" s="83" t="str">
        <f>IF(AD85+Z85+AH85+V85=0,"",AD85+Z85+AH85+V85)</f>
        <v/>
      </c>
      <c r="S85" s="1"/>
    </row>
    <row r="86" spans="1:35" ht="18" x14ac:dyDescent="0.25">
      <c r="A86" s="1" t="s">
        <v>38</v>
      </c>
      <c r="B86" s="1"/>
      <c r="C86" s="67"/>
      <c r="D86" s="67"/>
      <c r="E86" s="67"/>
      <c r="G86" s="75"/>
      <c r="H86" s="75"/>
      <c r="I86" s="75"/>
      <c r="K86" s="75"/>
      <c r="L86" s="75"/>
      <c r="M86" s="75"/>
      <c r="O86" s="83">
        <f>IF(AB86+X86+AF86+T86=0,"",AB86+X86+AF86+T86)</f>
        <v>2</v>
      </c>
      <c r="P86" s="83"/>
      <c r="Q86" s="83">
        <f>IF(AD86+Z86+AH86+V86=0,"",AD86+Z86+AH86+V86)</f>
        <v>1317</v>
      </c>
      <c r="S86" s="1" t="s">
        <v>38</v>
      </c>
      <c r="AF86">
        <v>2</v>
      </c>
      <c r="AH86">
        <f>347+970</f>
        <v>1317</v>
      </c>
    </row>
    <row r="87" spans="1:35" ht="18" x14ac:dyDescent="0.25">
      <c r="A87" s="1"/>
      <c r="B87" s="1"/>
      <c r="C87" s="67"/>
      <c r="D87" s="67"/>
      <c r="E87" s="67"/>
      <c r="G87" s="75"/>
      <c r="H87" s="75"/>
      <c r="I87" s="75"/>
      <c r="K87" s="75"/>
      <c r="L87" s="75"/>
      <c r="M87" s="75"/>
      <c r="O87" s="83" t="str">
        <f>IF(AB87+X87+AF87+T87=0,"",AB87+X87+AF87+T87)</f>
        <v/>
      </c>
      <c r="P87" s="83"/>
      <c r="Q87" s="83" t="str">
        <f>IF(AD87+Z87+AH87+V87=0,"",AD87+Z87+AH87+V87)</f>
        <v/>
      </c>
      <c r="S87" s="90" t="s">
        <v>47</v>
      </c>
      <c r="T87" s="90"/>
      <c r="U87" s="90"/>
      <c r="V87" s="90"/>
      <c r="W87" s="90"/>
      <c r="X87" s="90"/>
      <c r="Y87" s="90"/>
      <c r="Z87" s="90"/>
      <c r="AA87" s="90"/>
      <c r="AD87" s="90"/>
      <c r="AE87" s="90"/>
      <c r="AF87" s="90"/>
      <c r="AG87" s="90"/>
      <c r="AH87" s="90"/>
      <c r="AI87" s="90"/>
    </row>
    <row r="88" spans="1:35" ht="18.75" thickBot="1" x14ac:dyDescent="0.3">
      <c r="A88" s="7" t="s">
        <v>3</v>
      </c>
      <c r="B88" s="7"/>
      <c r="C88" s="74">
        <f>SUM(C52:C87)</f>
        <v>15</v>
      </c>
      <c r="D88" s="67"/>
      <c r="E88" s="74">
        <f>SUM(E52:E87)</f>
        <v>2693</v>
      </c>
      <c r="G88" s="74">
        <f>SUM(G52:G87)</f>
        <v>30</v>
      </c>
      <c r="H88" s="75"/>
      <c r="I88" s="74">
        <f>SUM(I52:I87)</f>
        <v>5014</v>
      </c>
      <c r="K88" s="74">
        <f>SUM(K52:K87)</f>
        <v>41</v>
      </c>
      <c r="L88" s="75"/>
      <c r="M88" s="74">
        <f>SUM(M52:M87)</f>
        <v>6478</v>
      </c>
      <c r="O88" s="74">
        <f>SUM(O52:O87)</f>
        <v>70</v>
      </c>
      <c r="P88" s="75"/>
      <c r="Q88" s="74">
        <f>SUM(Q52:Q87)</f>
        <v>12878</v>
      </c>
      <c r="S88" s="90" t="s">
        <v>46</v>
      </c>
      <c r="T88" s="90">
        <f>C88</f>
        <v>15</v>
      </c>
      <c r="U88" s="90"/>
      <c r="V88" s="90">
        <f>E88</f>
        <v>2693</v>
      </c>
      <c r="W88" s="90"/>
      <c r="X88" s="90">
        <f>G88-C88</f>
        <v>15</v>
      </c>
      <c r="Y88" s="90"/>
      <c r="Z88" s="90">
        <f>I88-E88</f>
        <v>2321</v>
      </c>
      <c r="AB88" s="90">
        <f>K88-G88</f>
        <v>11</v>
      </c>
      <c r="AC88" s="90"/>
      <c r="AD88" s="90">
        <f>M88-I88</f>
        <v>1464</v>
      </c>
      <c r="AE88" s="90"/>
      <c r="AF88" s="90">
        <f>O88-K88</f>
        <v>29</v>
      </c>
      <c r="AG88" s="90"/>
      <c r="AH88" s="90">
        <f>Q88-M88</f>
        <v>6400</v>
      </c>
    </row>
    <row r="89" spans="1:35" ht="18.75" thickTop="1" x14ac:dyDescent="0.25">
      <c r="S89" s="93" t="s">
        <v>60</v>
      </c>
      <c r="T89" s="90">
        <f>SUM(T52:T76)</f>
        <v>15</v>
      </c>
      <c r="U89" s="90"/>
      <c r="V89" s="90">
        <f>SUM(V52:V76)</f>
        <v>2693</v>
      </c>
      <c r="W89" s="90"/>
      <c r="X89" s="90">
        <f>SUM(X52:X87)</f>
        <v>15</v>
      </c>
      <c r="Y89" s="90"/>
      <c r="Z89" s="90">
        <f>SUM(Z52:Z78)</f>
        <v>2321</v>
      </c>
      <c r="AB89" s="90">
        <f>SUM(AB52:AB87)</f>
        <v>11</v>
      </c>
      <c r="AC89" s="90"/>
      <c r="AD89" s="90">
        <f>SUM(AD52:AD87)</f>
        <v>1464</v>
      </c>
      <c r="AE89" s="90"/>
      <c r="AF89" s="90">
        <f>SUM(AF52:AF87)</f>
        <v>29</v>
      </c>
      <c r="AG89" s="90"/>
      <c r="AH89" s="90">
        <f>SUM(AH52:AH87)</f>
        <v>6400</v>
      </c>
    </row>
    <row r="90" spans="1:35" x14ac:dyDescent="0.25">
      <c r="S90" s="94" t="s">
        <v>59</v>
      </c>
      <c r="T90" s="92">
        <f>T88-T89</f>
        <v>0</v>
      </c>
      <c r="U90" s="93"/>
      <c r="V90" s="92">
        <f>V88-V89</f>
        <v>0</v>
      </c>
      <c r="W90" s="93"/>
      <c r="X90" s="92">
        <f>X88-X89</f>
        <v>0</v>
      </c>
      <c r="Y90" s="93"/>
      <c r="Z90" s="92">
        <f>Z88-Z89</f>
        <v>0</v>
      </c>
      <c r="AB90" s="91">
        <f>AB88-AB89</f>
        <v>0</v>
      </c>
      <c r="AC90" s="91"/>
      <c r="AD90" s="91">
        <f>AD88-AD89</f>
        <v>0</v>
      </c>
      <c r="AF90" s="73">
        <f>AF88-AF89</f>
        <v>0</v>
      </c>
      <c r="AG90" s="73"/>
      <c r="AH90" s="73">
        <f>AH88-AH89</f>
        <v>0</v>
      </c>
    </row>
  </sheetData>
  <mergeCells count="13">
    <mergeCell ref="AB49:AD49"/>
    <mergeCell ref="AF49:AH49"/>
    <mergeCell ref="C49:E49"/>
    <mergeCell ref="G49:I49"/>
    <mergeCell ref="K49:M49"/>
    <mergeCell ref="O49:Q49"/>
    <mergeCell ref="T49:V49"/>
    <mergeCell ref="C4:E4"/>
    <mergeCell ref="G4:I4"/>
    <mergeCell ref="K4:M4"/>
    <mergeCell ref="O4:Q4"/>
    <mergeCell ref="O48:Q48"/>
    <mergeCell ref="X49:Z49"/>
  </mergeCells>
  <pageMargins left="0.5" right="0.5" top="1" bottom="0.75" header="0.5" footer="0.5"/>
  <pageSetup scale="59" fitToHeight="0" orientation="portrait" r:id="rId1"/>
  <headerFooter scaleWithDoc="0" alignWithMargins="0">
    <oddFooter>&amp;C&amp;"Arial,Bold"&amp;10E-&amp;P</oddFooter>
  </headerFooter>
  <rowBreaks count="1" manualBreakCount="1">
    <brk id="46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6813-683B-433C-949D-E6E9C8BF2216}">
  <sheetPr>
    <tabColor theme="0" tint="-0.249977111117893"/>
    <pageSetUpPr fitToPage="1"/>
  </sheetPr>
  <dimension ref="A1:AH94"/>
  <sheetViews>
    <sheetView view="pageBreakPreview" zoomScale="50" zoomScaleNormal="70" zoomScaleSheetLayoutView="50" workbookViewId="0">
      <selection activeCell="A96" sqref="A96"/>
    </sheetView>
  </sheetViews>
  <sheetFormatPr defaultRowHeight="15" outlineLevelRow="1" x14ac:dyDescent="0.25"/>
  <cols>
    <col min="1" max="1" width="35.85546875" customWidth="1"/>
    <col min="2" max="2" width="2.7109375" customWidth="1"/>
    <col min="3" max="3" width="12.7109375" customWidth="1"/>
    <col min="4" max="4" width="2.7109375" customWidth="1"/>
    <col min="5" max="5" width="12.7109375" customWidth="1"/>
    <col min="6" max="6" width="4.7109375" customWidth="1"/>
    <col min="7" max="7" width="12.7109375" customWidth="1"/>
    <col min="8" max="8" width="2.7109375" customWidth="1"/>
    <col min="9" max="9" width="12.7109375" customWidth="1"/>
    <col min="10" max="10" width="4.7109375" customWidth="1"/>
    <col min="11" max="11" width="12.7109375" customWidth="1"/>
    <col min="12" max="12" width="2.7109375" customWidth="1"/>
    <col min="13" max="13" width="12.7109375" customWidth="1"/>
    <col min="14" max="14" width="4.7109375" customWidth="1"/>
    <col min="15" max="15" width="12.7109375" customWidth="1"/>
    <col min="16" max="16" width="2.7109375" customWidth="1"/>
    <col min="17" max="17" width="12.7109375" customWidth="1"/>
    <col min="19" max="19" width="26.5703125" bestFit="1" customWidth="1"/>
    <col min="21" max="21" width="6.28515625" bestFit="1" customWidth="1"/>
    <col min="22" max="22" width="10.85546875" bestFit="1" customWidth="1"/>
    <col min="23" max="23" width="11.42578125" customWidth="1"/>
    <col min="25" max="25" width="7.7109375" customWidth="1"/>
    <col min="26" max="26" width="10.85546875" bestFit="1" customWidth="1"/>
    <col min="27" max="27" width="11.42578125" customWidth="1"/>
    <col min="29" max="29" width="6.28515625" bestFit="1" customWidth="1"/>
    <col min="30" max="30" width="10.85546875" bestFit="1" customWidth="1"/>
    <col min="31" max="31" width="11.42578125" customWidth="1"/>
    <col min="33" max="33" width="6.28515625" bestFit="1" customWidth="1"/>
    <col min="34" max="34" width="12" bestFit="1" customWidth="1"/>
  </cols>
  <sheetData>
    <row r="1" spans="1:34" ht="26.25" x14ac:dyDescent="0.4">
      <c r="A1" s="55" t="s">
        <v>27</v>
      </c>
    </row>
    <row r="2" spans="1:34" ht="7.5" customHeight="1" x14ac:dyDescent="0.25"/>
    <row r="3" spans="1:34" ht="20.25" x14ac:dyDescent="0.3">
      <c r="A3" s="1"/>
      <c r="B3" s="1"/>
      <c r="C3" s="33">
        <v>2020</v>
      </c>
      <c r="D3" s="33"/>
      <c r="E3" s="33"/>
      <c r="G3" s="33">
        <f>C3</f>
        <v>2020</v>
      </c>
      <c r="H3" s="33"/>
      <c r="I3" s="33"/>
      <c r="K3" s="33">
        <f>G3</f>
        <v>2020</v>
      </c>
      <c r="L3" s="33"/>
      <c r="M3" s="33"/>
      <c r="O3" s="30">
        <f>K3</f>
        <v>2020</v>
      </c>
      <c r="P3" s="30"/>
      <c r="Q3" s="30"/>
    </row>
    <row r="4" spans="1:34" ht="18" x14ac:dyDescent="0.25">
      <c r="A4" s="1"/>
      <c r="B4" s="1"/>
      <c r="C4" s="29" t="s">
        <v>18</v>
      </c>
      <c r="D4" s="29"/>
      <c r="E4" s="29"/>
      <c r="G4" s="29" t="s">
        <v>17</v>
      </c>
      <c r="H4" s="29"/>
      <c r="I4" s="29"/>
      <c r="K4" s="29" t="s">
        <v>16</v>
      </c>
      <c r="L4" s="29"/>
      <c r="M4" s="29"/>
      <c r="O4" s="60" t="s">
        <v>35</v>
      </c>
      <c r="P4" s="60"/>
      <c r="Q4" s="60"/>
      <c r="R4" s="90"/>
      <c r="T4" s="29" t="s">
        <v>18</v>
      </c>
      <c r="U4" s="29"/>
      <c r="V4" s="29"/>
      <c r="W4" s="1"/>
      <c r="X4" s="29" t="s">
        <v>68</v>
      </c>
      <c r="Y4" s="29"/>
      <c r="Z4" s="29"/>
      <c r="AA4" s="1"/>
      <c r="AB4" s="29" t="s">
        <v>67</v>
      </c>
      <c r="AC4" s="29"/>
      <c r="AD4" s="29"/>
      <c r="AE4" s="1"/>
      <c r="AF4" s="29" t="s">
        <v>66</v>
      </c>
      <c r="AG4" s="29"/>
      <c r="AH4" s="29"/>
    </row>
    <row r="5" spans="1:34" ht="18" x14ac:dyDescent="0.25">
      <c r="A5" s="1"/>
      <c r="B5" s="1"/>
      <c r="C5" s="23" t="s">
        <v>14</v>
      </c>
      <c r="D5" s="24"/>
      <c r="E5" s="23" t="s">
        <v>13</v>
      </c>
      <c r="G5" s="23" t="s">
        <v>14</v>
      </c>
      <c r="H5" s="24"/>
      <c r="I5" s="23" t="s">
        <v>13</v>
      </c>
      <c r="K5" s="23" t="s">
        <v>14</v>
      </c>
      <c r="L5" s="24"/>
      <c r="M5" s="23" t="s">
        <v>13</v>
      </c>
      <c r="O5" s="23" t="s">
        <v>14</v>
      </c>
      <c r="P5" s="24"/>
      <c r="Q5" s="23" t="s">
        <v>13</v>
      </c>
      <c r="R5" s="90"/>
      <c r="S5" s="22" t="s">
        <v>65</v>
      </c>
      <c r="T5" s="23" t="s">
        <v>14</v>
      </c>
      <c r="U5" s="24"/>
      <c r="V5" s="23" t="s">
        <v>13</v>
      </c>
      <c r="W5" s="1"/>
      <c r="X5" s="23" t="s">
        <v>14</v>
      </c>
      <c r="Y5" s="24"/>
      <c r="Z5" s="23" t="s">
        <v>13</v>
      </c>
      <c r="AA5" s="1"/>
      <c r="AB5" s="23" t="s">
        <v>14</v>
      </c>
      <c r="AC5" s="24"/>
      <c r="AD5" s="23" t="s">
        <v>13</v>
      </c>
      <c r="AE5" s="1"/>
      <c r="AF5" s="23" t="s">
        <v>14</v>
      </c>
      <c r="AG5" s="24"/>
      <c r="AH5" s="23" t="s">
        <v>13</v>
      </c>
    </row>
    <row r="6" spans="1:34" ht="18" x14ac:dyDescent="0.25">
      <c r="A6" s="1"/>
      <c r="B6" s="1"/>
      <c r="C6" s="1"/>
      <c r="D6" s="1"/>
      <c r="E6" s="1"/>
      <c r="G6" s="1"/>
      <c r="H6" s="1"/>
      <c r="I6" s="1"/>
      <c r="K6" s="1"/>
      <c r="L6" s="1"/>
      <c r="M6" s="1"/>
      <c r="O6" s="1"/>
      <c r="P6" s="1"/>
      <c r="Q6" s="1"/>
    </row>
    <row r="7" spans="1:34" ht="18" x14ac:dyDescent="0.25">
      <c r="A7" s="1" t="s">
        <v>48</v>
      </c>
      <c r="B7" s="1"/>
      <c r="C7" s="68">
        <f>IF(T7=0,"",T7)</f>
        <v>1</v>
      </c>
      <c r="D7" s="68"/>
      <c r="E7" s="68">
        <f>IF(V7=0,"",V7)</f>
        <v>142</v>
      </c>
      <c r="G7" s="83">
        <f>IF(X7+T7=0,"",X7+T7)</f>
        <v>1</v>
      </c>
      <c r="H7" s="83"/>
      <c r="I7" s="83">
        <f>IF(Z7+V7=0,"",Z7+V7)</f>
        <v>142</v>
      </c>
      <c r="J7" s="76"/>
      <c r="K7" s="83">
        <f>IF(X7+T7+AB7=0,"",X7+T7+AB7)</f>
        <v>2</v>
      </c>
      <c r="L7" s="83"/>
      <c r="M7" s="83">
        <f>IF(Z7+V7+AD7=0,"",Z7+V7+AD7)</f>
        <v>452</v>
      </c>
      <c r="N7" s="76"/>
      <c r="O7" s="83">
        <f>IF(AB7+X7+AF7+T7=0,"",AB7+X7+AF7+T7)</f>
        <v>4</v>
      </c>
      <c r="P7" s="83"/>
      <c r="Q7" s="83">
        <f>IF(AD7+Z7+AH7+V7=0,"",AD7+Z7+AH7+V7)</f>
        <v>773</v>
      </c>
      <c r="S7" t="str">
        <f>A7</f>
        <v>Aloft Hotels</v>
      </c>
      <c r="T7">
        <v>1</v>
      </c>
      <c r="V7">
        <v>142</v>
      </c>
      <c r="AB7">
        <v>1</v>
      </c>
      <c r="AD7">
        <v>310</v>
      </c>
      <c r="AF7">
        <v>2</v>
      </c>
      <c r="AH7">
        <v>321</v>
      </c>
    </row>
    <row r="8" spans="1:34" ht="10.5" customHeight="1" x14ac:dyDescent="0.25">
      <c r="C8" s="68"/>
      <c r="D8" s="68"/>
      <c r="E8" s="68"/>
      <c r="G8" s="83" t="str">
        <f>IF(X8+T8=0,"",X8+T8)</f>
        <v/>
      </c>
      <c r="H8" s="83"/>
      <c r="I8" s="83" t="str">
        <f>IF(Z8+V8=0,"",Z8+V8)</f>
        <v/>
      </c>
      <c r="J8" s="76"/>
      <c r="K8" s="83"/>
      <c r="L8" s="83"/>
      <c r="M8" s="83"/>
      <c r="N8" s="76"/>
      <c r="O8" s="83" t="str">
        <f>IF(AB8+X8+AF8+T8=0,"",AB8+X8+AF8+T8)</f>
        <v/>
      </c>
      <c r="P8" s="83"/>
      <c r="Q8" s="83" t="str">
        <f>IF(AD8+Z8+AH8+V8=0,"",AD8+Z8+AH8+V8)</f>
        <v/>
      </c>
    </row>
    <row r="9" spans="1:34" ht="18" x14ac:dyDescent="0.25">
      <c r="A9" s="1" t="s">
        <v>75</v>
      </c>
      <c r="B9" s="1"/>
      <c r="C9" s="68">
        <f>IF(T9=0,"",T9)</f>
        <v>2</v>
      </c>
      <c r="D9" s="68"/>
      <c r="E9" s="68">
        <f>IF(V9=0,"",V9)</f>
        <v>266</v>
      </c>
      <c r="G9" s="83">
        <f>IF(X9+T9=0,"",X9+T9)</f>
        <v>4</v>
      </c>
      <c r="H9" s="83"/>
      <c r="I9" s="83">
        <f>IF(Z9+V9=0,"",Z9+V9)</f>
        <v>486</v>
      </c>
      <c r="J9" s="76"/>
      <c r="K9" s="83">
        <f>IF(X9+T9+AB9=0,"",X9+T9+AB9)</f>
        <v>9</v>
      </c>
      <c r="L9" s="83"/>
      <c r="M9" s="83">
        <f>IF(Z9+V9+AD9=0,"",Z9+V9+AD9)</f>
        <v>1246</v>
      </c>
      <c r="N9" s="76"/>
      <c r="O9" s="83">
        <f>IF(AB9+X9+AF9+T9=0,"",AB9+X9+AF9+T9)</f>
        <v>9</v>
      </c>
      <c r="P9" s="83"/>
      <c r="Q9" s="83">
        <f>IF(AD9+Z9+AH9+V9=0,"",AD9+Z9+AH9+V9)</f>
        <v>1246</v>
      </c>
      <c r="S9" t="str">
        <f>A9</f>
        <v>Autogragh Collection</v>
      </c>
      <c r="T9">
        <v>2</v>
      </c>
      <c r="V9">
        <v>266</v>
      </c>
      <c r="X9">
        <v>2</v>
      </c>
      <c r="Z9">
        <f>75+145</f>
        <v>220</v>
      </c>
      <c r="AB9">
        <v>5</v>
      </c>
      <c r="AD9">
        <v>760</v>
      </c>
    </row>
    <row r="10" spans="1:34" ht="10.5" customHeight="1" x14ac:dyDescent="0.25">
      <c r="C10" s="68"/>
      <c r="D10" s="68"/>
      <c r="E10" s="68"/>
      <c r="G10" s="75"/>
      <c r="H10" s="75"/>
      <c r="I10" s="75"/>
      <c r="J10" s="76"/>
      <c r="K10" s="75"/>
      <c r="L10" s="75"/>
      <c r="M10" s="75"/>
      <c r="N10" s="76"/>
      <c r="O10" s="83" t="str">
        <f>IF(AB10+X10+AF10+T10=0,"",AB10+X10+AF10+T10)</f>
        <v/>
      </c>
      <c r="P10" s="83"/>
      <c r="Q10" s="83" t="str">
        <f>IF(AD10+Z10+AH10+V10=0,"",AD10+Z10+AH10+V10)</f>
        <v/>
      </c>
    </row>
    <row r="11" spans="1:34" ht="18" x14ac:dyDescent="0.25">
      <c r="A11" s="1" t="s">
        <v>58</v>
      </c>
      <c r="B11" s="1"/>
      <c r="C11" s="68">
        <f>IF(T11=0,"",T11)</f>
        <v>1</v>
      </c>
      <c r="D11" s="68"/>
      <c r="E11" s="68">
        <f>IF(V11=0,"",V11)</f>
        <v>378</v>
      </c>
      <c r="G11" s="83">
        <f>IF(X11+T11=0,"",X11+T11)</f>
        <v>1</v>
      </c>
      <c r="H11" s="83"/>
      <c r="I11" s="83">
        <f>IF(Z11+V11=0,"",Z11+V11)</f>
        <v>378</v>
      </c>
      <c r="J11" s="76"/>
      <c r="K11" s="83">
        <f>IF(X11+T11+AB11=0,"",X11+T11+AB11)</f>
        <v>1</v>
      </c>
      <c r="L11" s="83"/>
      <c r="M11" s="83">
        <f>IF(Z11+V11+AD11=0,"",Z11+V11+AD11)</f>
        <v>378</v>
      </c>
      <c r="N11" s="76"/>
      <c r="O11" s="83">
        <f>IF(AB11+X11+AF11+T11=0,"",AB11+X11+AF11+T11)</f>
        <v>1</v>
      </c>
      <c r="P11" s="83"/>
      <c r="Q11" s="83">
        <f>IF(AD11+Z11+AH11+V11=0,"",AD11+Z11+AH11+V11)</f>
        <v>378</v>
      </c>
      <c r="S11" t="str">
        <f>A11</f>
        <v>Delta Hotels</v>
      </c>
      <c r="T11">
        <v>1</v>
      </c>
      <c r="V11">
        <v>378</v>
      </c>
    </row>
    <row r="12" spans="1:34" ht="10.5" customHeight="1" x14ac:dyDescent="0.25">
      <c r="C12" s="68"/>
      <c r="D12" s="68"/>
      <c r="E12" s="68"/>
      <c r="G12" s="75"/>
      <c r="H12" s="75"/>
      <c r="I12" s="75"/>
      <c r="J12" s="76"/>
      <c r="K12" s="75"/>
      <c r="L12" s="75"/>
      <c r="M12" s="75"/>
      <c r="N12" s="76"/>
      <c r="O12" s="83" t="str">
        <f>IF(AB12+X12+AF12+T12=0,"",AB12+X12+AF12+T12)</f>
        <v/>
      </c>
      <c r="P12" s="83"/>
      <c r="Q12" s="83" t="str">
        <f>IF(AD12+Z12+AH12+V12=0,"",AD12+Z12+AH12+V12)</f>
        <v/>
      </c>
    </row>
    <row r="13" spans="1:34" ht="18" x14ac:dyDescent="0.25">
      <c r="A13" s="1" t="s">
        <v>53</v>
      </c>
      <c r="B13" s="1"/>
      <c r="C13" s="68">
        <f>IF(T13=0,"",T13)</f>
        <v>4</v>
      </c>
      <c r="D13" s="68"/>
      <c r="E13" s="68">
        <f>IF(V13=0,"",V13)</f>
        <v>620</v>
      </c>
      <c r="G13" s="83">
        <f>IF(X13+T13=0,"",X13+T13)</f>
        <v>4</v>
      </c>
      <c r="H13" s="83"/>
      <c r="I13" s="83">
        <f>IF(Z13+V13=0,"",Z13+V13)</f>
        <v>620</v>
      </c>
      <c r="J13" s="76"/>
      <c r="K13" s="83">
        <f>IF(X13+T13+AB13=0,"",X13+T13+AB13)</f>
        <v>8</v>
      </c>
      <c r="L13" s="83"/>
      <c r="M13" s="83">
        <f>IF(Z13+V13+AD13=0,"",Z13+V13+AD13)</f>
        <v>1429</v>
      </c>
      <c r="N13" s="76"/>
      <c r="O13" s="83">
        <f>IF(AB13+X13+AF13+T13=0,"",AB13+X13+AF13+T13)</f>
        <v>11</v>
      </c>
      <c r="P13" s="83"/>
      <c r="Q13" s="83">
        <f>IF(AD13+Z13+AH13+V13=0,"",AD13+Z13+AH13+V13)</f>
        <v>1905</v>
      </c>
      <c r="S13" t="str">
        <f>A13</f>
        <v>Four Points</v>
      </c>
      <c r="T13">
        <v>4</v>
      </c>
      <c r="V13">
        <v>620</v>
      </c>
      <c r="AB13">
        <v>4</v>
      </c>
      <c r="AD13">
        <v>809</v>
      </c>
      <c r="AF13">
        <v>3</v>
      </c>
      <c r="AH13">
        <v>476</v>
      </c>
    </row>
    <row r="14" spans="1:34" ht="10.5" customHeight="1" x14ac:dyDescent="0.25">
      <c r="C14" s="68"/>
      <c r="D14" s="68"/>
      <c r="E14" s="68"/>
      <c r="G14" s="75"/>
      <c r="H14" s="75"/>
      <c r="I14" s="75"/>
      <c r="J14" s="76"/>
      <c r="K14" s="75"/>
      <c r="L14" s="75"/>
      <c r="M14" s="75"/>
      <c r="N14" s="76"/>
      <c r="O14" s="83" t="str">
        <f>IF(AB14+X14+AF14+T14=0,"",AB14+X14+AF14+T14)</f>
        <v/>
      </c>
      <c r="P14" s="83"/>
      <c r="Q14" s="83" t="str">
        <f>IF(AD14+Z14+AH14+V14=0,"",AD14+Z14+AH14+V14)</f>
        <v/>
      </c>
    </row>
    <row r="15" spans="1:34" ht="18" x14ac:dyDescent="0.25">
      <c r="A15" s="1" t="s">
        <v>74</v>
      </c>
      <c r="B15" s="1"/>
      <c r="C15" s="68">
        <f>IF(T15=0,"",T15)</f>
        <v>1</v>
      </c>
      <c r="D15" s="68"/>
      <c r="E15" s="68">
        <f>IF(V15=0,"",V15)</f>
        <v>146</v>
      </c>
      <c r="G15" s="83">
        <f>IF(X15+T15=0,"",X15+T15)</f>
        <v>2</v>
      </c>
      <c r="H15" s="83"/>
      <c r="I15" s="83">
        <f>IF(Z15+V15=0,"",Z15+V15)</f>
        <v>317</v>
      </c>
      <c r="J15" s="76"/>
      <c r="K15" s="83">
        <f>IF(X15+T15+AB15=0,"",X15+T15+AB15)</f>
        <v>3</v>
      </c>
      <c r="L15" s="83"/>
      <c r="M15" s="83">
        <f>IF(Z15+V15+AD15=0,"",Z15+V15+AD15)</f>
        <v>385</v>
      </c>
      <c r="N15" s="76"/>
      <c r="O15" s="83">
        <f>IF(AB15+X15+AF15+T15=0,"",AB15+X15+AF15+T15)</f>
        <v>4</v>
      </c>
      <c r="P15" s="83"/>
      <c r="Q15" s="83">
        <f>IF(AD15+Z15+AH15+V15=0,"",AD15+Z15+AH15+V15)</f>
        <v>543</v>
      </c>
      <c r="S15" t="str">
        <f>A15</f>
        <v>The Luxury Collection</v>
      </c>
      <c r="T15">
        <v>1</v>
      </c>
      <c r="V15">
        <v>146</v>
      </c>
      <c r="X15">
        <v>1</v>
      </c>
      <c r="Z15">
        <v>171</v>
      </c>
      <c r="AB15">
        <v>1</v>
      </c>
      <c r="AD15">
        <v>68</v>
      </c>
      <c r="AF15">
        <v>1</v>
      </c>
      <c r="AH15">
        <v>158</v>
      </c>
    </row>
    <row r="16" spans="1:34" ht="10.5" customHeight="1" x14ac:dyDescent="0.25">
      <c r="C16" s="68"/>
      <c r="D16" s="68"/>
      <c r="E16" s="68"/>
      <c r="G16" s="75"/>
      <c r="H16" s="75"/>
      <c r="I16" s="75"/>
      <c r="J16" s="76"/>
      <c r="K16" s="75"/>
      <c r="L16" s="75"/>
      <c r="M16" s="75"/>
      <c r="N16" s="76"/>
      <c r="O16" s="83" t="str">
        <f>IF(AB16+X16+AF16+T16=0,"",AB16+X16+AF16+T16)</f>
        <v/>
      </c>
      <c r="P16" s="83"/>
      <c r="Q16" s="83" t="str">
        <f>IF(AD16+Z16+AH16+V16=0,"",AD16+Z16+AH16+V16)</f>
        <v/>
      </c>
    </row>
    <row r="17" spans="1:34" ht="18" x14ac:dyDescent="0.25">
      <c r="A17" s="1" t="s">
        <v>45</v>
      </c>
      <c r="B17" s="1"/>
      <c r="C17" s="68">
        <f>IF(T17=0,"",T17)</f>
        <v>2</v>
      </c>
      <c r="D17" s="68"/>
      <c r="E17" s="68">
        <f>IF(V17=0,"",V17)</f>
        <v>797</v>
      </c>
      <c r="G17" s="83">
        <f>IF(X17+T17=0,"",X17+T17)</f>
        <v>2</v>
      </c>
      <c r="H17" s="83"/>
      <c r="I17" s="83">
        <f>IF(Z17+V17=0,"",Z17+V17)</f>
        <v>797</v>
      </c>
      <c r="J17" s="76"/>
      <c r="K17" s="83">
        <f>IF(X17+T17+AB17=0,"",X17+T17+AB17)</f>
        <v>5</v>
      </c>
      <c r="L17" s="83"/>
      <c r="M17" s="83">
        <f>IF(Z17+V17+AD17=0,"",Z17+V17+AD17)</f>
        <v>1977</v>
      </c>
      <c r="N17" s="76"/>
      <c r="O17" s="83">
        <f>IF(AB17+X17+AF17+T17=0,"",AB17+X17+AF17+T17)</f>
        <v>6</v>
      </c>
      <c r="P17" s="83"/>
      <c r="Q17" s="83">
        <f>IF(AD17+Z17+AH17+V17=0,"",AD17+Z17+AH17+V17)</f>
        <v>2366</v>
      </c>
      <c r="S17" t="str">
        <f>A17</f>
        <v>Marriott Hotels</v>
      </c>
      <c r="T17">
        <v>2</v>
      </c>
      <c r="V17">
        <v>797</v>
      </c>
      <c r="AB17">
        <v>3</v>
      </c>
      <c r="AD17">
        <v>1180</v>
      </c>
      <c r="AF17">
        <v>1</v>
      </c>
      <c r="AH17">
        <v>389</v>
      </c>
    </row>
    <row r="18" spans="1:34" ht="10.5" customHeight="1" x14ac:dyDescent="0.25">
      <c r="C18" s="68"/>
      <c r="D18" s="68"/>
      <c r="E18" s="68"/>
      <c r="G18" s="75"/>
      <c r="H18" s="75"/>
      <c r="I18" s="75"/>
      <c r="J18" s="76"/>
      <c r="K18" s="75"/>
      <c r="L18" s="75"/>
      <c r="M18" s="75"/>
      <c r="N18" s="76"/>
      <c r="O18" s="83" t="str">
        <f>IF(AB18+X18+AF18+T18=0,"",AB18+X18+AF18+T18)</f>
        <v/>
      </c>
      <c r="P18" s="83"/>
      <c r="Q18" s="83" t="str">
        <f>IF(AD18+Z18+AH18+V18=0,"",AD18+Z18+AH18+V18)</f>
        <v/>
      </c>
    </row>
    <row r="19" spans="1:34" ht="18" x14ac:dyDescent="0.25">
      <c r="A19" s="1" t="s">
        <v>40</v>
      </c>
      <c r="B19" s="1"/>
      <c r="C19" s="68">
        <f>IF(T19=0,"",T19)</f>
        <v>1</v>
      </c>
      <c r="D19" s="68"/>
      <c r="E19" s="68">
        <f>IF(V19=0,"",V19)</f>
        <v>43</v>
      </c>
      <c r="G19" s="83">
        <f>IF(X19+T19=0,"",X19+T19)</f>
        <v>1</v>
      </c>
      <c r="H19" s="83"/>
      <c r="I19" s="83">
        <f>IF(Z19+V19=0,"",Z19+V19)</f>
        <v>43</v>
      </c>
      <c r="J19" s="76"/>
      <c r="K19" s="83">
        <f>IF(X19+T19+AB19=0,"",X19+T19+AB19)</f>
        <v>4</v>
      </c>
      <c r="L19" s="83"/>
      <c r="M19" s="83">
        <f>IF(Z19+V19+AD19=0,"",Z19+V19+AD19)</f>
        <v>359</v>
      </c>
      <c r="N19" s="76"/>
      <c r="O19" s="83">
        <f>IF(AB19+X19+AF19+T19=0,"",AB19+X19+AF19+T19)</f>
        <v>7</v>
      </c>
      <c r="P19" s="83"/>
      <c r="Q19" s="83">
        <f>IF(AD19+Z19+AH19+V19=0,"",AD19+Z19+AH19+V19)</f>
        <v>718</v>
      </c>
      <c r="S19" t="str">
        <f>A19</f>
        <v>Protea Hotels</v>
      </c>
      <c r="T19">
        <v>1</v>
      </c>
      <c r="V19">
        <v>43</v>
      </c>
      <c r="AB19">
        <v>3</v>
      </c>
      <c r="AD19">
        <v>316</v>
      </c>
      <c r="AF19">
        <v>3</v>
      </c>
      <c r="AH19">
        <v>359</v>
      </c>
    </row>
    <row r="20" spans="1:34" ht="10.5" customHeight="1" x14ac:dyDescent="0.25">
      <c r="C20" s="68"/>
      <c r="D20" s="68"/>
      <c r="E20" s="68"/>
      <c r="G20" s="75"/>
      <c r="H20" s="75"/>
      <c r="I20" s="75"/>
      <c r="J20" s="76"/>
      <c r="K20" s="75"/>
      <c r="L20" s="75"/>
      <c r="M20" s="75"/>
      <c r="N20" s="76"/>
      <c r="O20" s="83" t="str">
        <f>IF(AB20+X20+AF20+T20=0,"",AB20+X20+AF20+T20)</f>
        <v/>
      </c>
      <c r="P20" s="83"/>
      <c r="Q20" s="83" t="str">
        <f>IF(AD20+Z20+AH20+V20=0,"",AD20+Z20+AH20+V20)</f>
        <v/>
      </c>
    </row>
    <row r="21" spans="1:34" ht="18" x14ac:dyDescent="0.25">
      <c r="A21" s="1" t="s">
        <v>11</v>
      </c>
      <c r="B21" s="1"/>
      <c r="C21" s="68">
        <f>IF(T21=0,"",T21)</f>
        <v>1</v>
      </c>
      <c r="D21" s="68"/>
      <c r="E21" s="68">
        <f>IF(V21=0,"",V21)</f>
        <v>200</v>
      </c>
      <c r="G21" s="75">
        <f>IF(X21+T21=0,"",X21+T21)</f>
        <v>1</v>
      </c>
      <c r="H21" s="75"/>
      <c r="I21" s="75">
        <f>IF(Z21+V21=0,"",Z21+V21)</f>
        <v>200</v>
      </c>
      <c r="J21" s="76"/>
      <c r="K21" s="75">
        <f>IF(X21+T21+AB21=0,"",X21+T21+AB21)</f>
        <v>2</v>
      </c>
      <c r="L21" s="75"/>
      <c r="M21" s="75">
        <f>IF(Z21+V21+AD21=0,"",Z21+V21+AD21)</f>
        <v>403</v>
      </c>
      <c r="N21" s="76"/>
      <c r="O21" s="83">
        <f>IF(AB21+X21+AF21+T21=0,"",AB21+X21+AF21+T21)</f>
        <v>3</v>
      </c>
      <c r="P21" s="83"/>
      <c r="Q21" s="83">
        <f>IF(AD21+Z21+AH21+V21=0,"",AD21+Z21+AH21+V21)</f>
        <v>714</v>
      </c>
      <c r="S21" t="str">
        <f>A21</f>
        <v>Renaissance</v>
      </c>
      <c r="T21">
        <v>1</v>
      </c>
      <c r="V21">
        <v>200</v>
      </c>
      <c r="AB21">
        <v>1</v>
      </c>
      <c r="AD21">
        <v>203</v>
      </c>
      <c r="AF21">
        <v>1</v>
      </c>
      <c r="AH21">
        <v>311</v>
      </c>
    </row>
    <row r="22" spans="1:34" ht="10.5" customHeight="1" x14ac:dyDescent="0.25">
      <c r="C22" s="68"/>
      <c r="D22" s="68"/>
      <c r="E22" s="68"/>
      <c r="G22" s="75"/>
      <c r="H22" s="75"/>
      <c r="I22" s="75"/>
      <c r="J22" s="76"/>
      <c r="K22" s="75"/>
      <c r="L22" s="75"/>
      <c r="M22" s="75"/>
      <c r="N22" s="76"/>
      <c r="O22" s="83" t="str">
        <f>IF(AB22+X22+AF22+T22=0,"",AB22+X22+AF22+T22)</f>
        <v/>
      </c>
      <c r="P22" s="83"/>
      <c r="Q22" s="83" t="str">
        <f>IF(AD22+Z22+AH22+V22=0,"",AD22+Z22+AH22+V22)</f>
        <v/>
      </c>
    </row>
    <row r="23" spans="1:34" ht="18" x14ac:dyDescent="0.25">
      <c r="A23" s="1" t="s">
        <v>6</v>
      </c>
      <c r="B23" s="1"/>
      <c r="C23" s="68">
        <f>IF(T23=0,"",T23)</f>
        <v>3</v>
      </c>
      <c r="D23" s="68"/>
      <c r="E23" s="68">
        <f>IF(V23=0,"",V23)</f>
        <v>368</v>
      </c>
      <c r="G23" s="83">
        <f>IF(X23+T23=0,"",X23+T23)</f>
        <v>3</v>
      </c>
      <c r="H23" s="83"/>
      <c r="I23" s="83">
        <f>IF(Z23+V23=0,"",Z23+V23)</f>
        <v>368</v>
      </c>
      <c r="J23" s="76"/>
      <c r="K23" s="83">
        <f>IF(X23+T23+AB23=0,"",X23+T23+AB23)</f>
        <v>5</v>
      </c>
      <c r="L23" s="83"/>
      <c r="M23" s="83">
        <f>IF(Z23+V23+AD23=0,"",Z23+V23+AD23)</f>
        <v>755</v>
      </c>
      <c r="N23" s="76"/>
      <c r="O23" s="83">
        <f>IF(AB23+X23+AF23+T23=0,"",AB23+X23+AF23+T23)</f>
        <v>9</v>
      </c>
      <c r="P23" s="83"/>
      <c r="Q23" s="83">
        <f>IF(AD23+Z23+AH23+V23=0,"",AD23+Z23+AH23+V23)</f>
        <v>1339</v>
      </c>
      <c r="S23" t="str">
        <f>A23</f>
        <v>Residence Inn</v>
      </c>
      <c r="T23">
        <v>3</v>
      </c>
      <c r="V23">
        <v>368</v>
      </c>
      <c r="AB23">
        <v>2</v>
      </c>
      <c r="AD23">
        <v>387</v>
      </c>
      <c r="AF23">
        <v>4</v>
      </c>
      <c r="AH23">
        <v>584</v>
      </c>
    </row>
    <row r="24" spans="1:34" ht="10.5" customHeight="1" x14ac:dyDescent="0.25">
      <c r="C24" s="68"/>
      <c r="D24" s="68"/>
      <c r="E24" s="68"/>
      <c r="G24" s="75"/>
      <c r="H24" s="75"/>
      <c r="I24" s="75"/>
      <c r="J24" s="76"/>
      <c r="K24" s="75"/>
      <c r="L24" s="75"/>
      <c r="M24" s="75"/>
      <c r="N24" s="76"/>
      <c r="O24" s="83" t="str">
        <f>IF(AB24+X24+AF24+T24=0,"",AB24+X24+AF24+T24)</f>
        <v/>
      </c>
      <c r="P24" s="83"/>
      <c r="Q24" s="83" t="str">
        <f>IF(AD24+Z24+AH24+V24=0,"",AD24+Z24+AH24+V24)</f>
        <v/>
      </c>
    </row>
    <row r="25" spans="1:34" ht="18" x14ac:dyDescent="0.25">
      <c r="A25" s="1" t="s">
        <v>54</v>
      </c>
      <c r="B25" s="1"/>
      <c r="C25" s="68">
        <f>IF(T25=0,"",T25)</f>
        <v>1</v>
      </c>
      <c r="D25" s="68"/>
      <c r="E25" s="68">
        <f>IF(V25=0,"",V25)</f>
        <v>370</v>
      </c>
      <c r="G25" s="83">
        <f>IF(X25+T25=0,"",X25+T25)</f>
        <v>6</v>
      </c>
      <c r="H25" s="83"/>
      <c r="I25" s="83">
        <f>IF(Z25+V25=0,"",Z25+V25)</f>
        <v>1632</v>
      </c>
      <c r="J25" s="76"/>
      <c r="K25" s="83">
        <f>IF(X25+T25+AB25=0,"",X25+T25+AB25)</f>
        <v>9</v>
      </c>
      <c r="L25" s="83"/>
      <c r="M25" s="83">
        <f>IF(Z25+V25+AD25=0,"",Z25+V25+AD25)</f>
        <v>2296</v>
      </c>
      <c r="N25" s="76"/>
      <c r="O25" s="83">
        <f>IF(AB25+X25+AF25+T25=0,"",AB25+X25+AF25+T25)</f>
        <v>14</v>
      </c>
      <c r="P25" s="83"/>
      <c r="Q25" s="83">
        <f>IF(AD25+Z25+AH25+V25=0,"",AD25+Z25+AH25+V25)</f>
        <v>3548</v>
      </c>
      <c r="S25" t="str">
        <f>A25</f>
        <v>Sheraton</v>
      </c>
      <c r="T25">
        <v>1</v>
      </c>
      <c r="V25">
        <v>370</v>
      </c>
      <c r="X25">
        <v>5</v>
      </c>
      <c r="Z25">
        <f>293+136+449+184+200</f>
        <v>1262</v>
      </c>
      <c r="AB25">
        <v>3</v>
      </c>
      <c r="AD25">
        <v>664</v>
      </c>
      <c r="AF25">
        <v>5</v>
      </c>
      <c r="AH25">
        <v>1252</v>
      </c>
    </row>
    <row r="26" spans="1:34" ht="10.5" customHeight="1" x14ac:dyDescent="0.25">
      <c r="C26" s="68"/>
      <c r="D26" s="68"/>
      <c r="E26" s="68"/>
      <c r="G26" s="75"/>
      <c r="H26" s="75"/>
      <c r="I26" s="75"/>
      <c r="J26" s="76"/>
      <c r="K26" s="75"/>
      <c r="L26" s="75"/>
      <c r="M26" s="75"/>
      <c r="N26" s="76"/>
      <c r="O26" s="83" t="str">
        <f>IF(AB26+X26+AF26+T26=0,"",AB26+X26+AF26+T26)</f>
        <v/>
      </c>
      <c r="P26" s="83"/>
      <c r="Q26" s="83" t="str">
        <f>IF(AD26+Z26+AH26+V26=0,"",AD26+Z26+AH26+V26)</f>
        <v/>
      </c>
    </row>
    <row r="27" spans="1:34" ht="18" x14ac:dyDescent="0.25">
      <c r="A27" s="1" t="s">
        <v>51</v>
      </c>
      <c r="B27" s="1"/>
      <c r="C27" s="68">
        <f>IF(T27=0,"",T27)</f>
        <v>1</v>
      </c>
      <c r="D27" s="68"/>
      <c r="E27" s="68">
        <f>IF(V27=0,"",V27)</f>
        <v>340</v>
      </c>
      <c r="G27" s="75">
        <f>IF(X27+T27=0,"",X27+T27)</f>
        <v>1</v>
      </c>
      <c r="H27" s="75"/>
      <c r="I27" s="75">
        <f>IF(Z27+V27=0,"",Z27+V27)</f>
        <v>340</v>
      </c>
      <c r="J27" s="76"/>
      <c r="K27" s="75">
        <f>IF(X27+T27+AB27=0,"",X27+T27+AB27)</f>
        <v>3</v>
      </c>
      <c r="L27" s="75"/>
      <c r="M27" s="75">
        <f>IF(Z27+V27+AD27=0,"",Z27+V27+AD27)</f>
        <v>805</v>
      </c>
      <c r="N27" s="76"/>
      <c r="O27" s="83">
        <f>IF(AB27+X27+AF27+T27=0,"",AB27+X27+AF27+T27)</f>
        <v>4</v>
      </c>
      <c r="P27" s="83"/>
      <c r="Q27" s="83">
        <f>IF(AD27+Z27+AH27+V27=0,"",AD27+Z27+AH27+V27)</f>
        <v>1486</v>
      </c>
      <c r="S27" t="str">
        <f>A27</f>
        <v>Westin</v>
      </c>
      <c r="T27">
        <v>1</v>
      </c>
      <c r="V27">
        <v>340</v>
      </c>
      <c r="AB27">
        <v>2</v>
      </c>
      <c r="AD27">
        <v>465</v>
      </c>
      <c r="AF27">
        <v>1</v>
      </c>
      <c r="AH27">
        <v>681</v>
      </c>
    </row>
    <row r="28" spans="1:34" ht="10.5" customHeight="1" x14ac:dyDescent="0.25">
      <c r="A28" s="1"/>
      <c r="B28" s="1"/>
      <c r="C28" s="68"/>
      <c r="D28" s="68"/>
      <c r="E28" s="68"/>
      <c r="G28" s="75"/>
      <c r="H28" s="75"/>
      <c r="I28" s="75"/>
      <c r="J28" s="76"/>
      <c r="K28" s="75"/>
      <c r="L28" s="75"/>
      <c r="M28" s="75"/>
      <c r="N28" s="76"/>
      <c r="O28" s="83" t="str">
        <f>IF(AB28+X28+AF28+T28=0,"",AB28+X28+AF28+T28)</f>
        <v/>
      </c>
      <c r="P28" s="83"/>
      <c r="Q28" s="83" t="str">
        <f>IF(AD28+Z28+AH28+V28=0,"",AD28+Z28+AH28+V28)</f>
        <v/>
      </c>
    </row>
    <row r="29" spans="1:34" ht="18" x14ac:dyDescent="0.25">
      <c r="A29" s="1" t="s">
        <v>70</v>
      </c>
      <c r="B29" s="1"/>
      <c r="C29" s="67"/>
      <c r="D29" s="67"/>
      <c r="E29" s="67"/>
      <c r="G29" s="75">
        <f>IF(X29+T29=0,"",X29+T29)</f>
        <v>2</v>
      </c>
      <c r="H29" s="75"/>
      <c r="I29" s="75">
        <f>IF(Z29+V29=0,"",Z29+V29)</f>
        <v>320</v>
      </c>
      <c r="J29" s="76"/>
      <c r="K29" s="75">
        <f>IF(X29+T29+AB29=0,"",X29+T29+AB29)</f>
        <v>4</v>
      </c>
      <c r="L29" s="75"/>
      <c r="M29" s="75">
        <f>IF(Z29+V29+AD29=0,"",Z29+V29+AD29)</f>
        <v>602</v>
      </c>
      <c r="N29" s="76"/>
      <c r="O29" s="83">
        <f>IF(AB29+X29+AF29+T29=0,"",AB29+X29+AF29+T29)</f>
        <v>4</v>
      </c>
      <c r="P29" s="83"/>
      <c r="Q29" s="83">
        <f>IF(AD29+Z29+AH29+V29=0,"",AD29+Z29+AH29+V29)</f>
        <v>602</v>
      </c>
      <c r="S29" t="str">
        <f>A29</f>
        <v>Fairfield by Marriott</v>
      </c>
      <c r="X29">
        <v>2</v>
      </c>
      <c r="Z29">
        <f>140+180</f>
        <v>320</v>
      </c>
      <c r="AB29">
        <v>2</v>
      </c>
      <c r="AD29">
        <v>282</v>
      </c>
    </row>
    <row r="30" spans="1:34" ht="10.5" customHeight="1" x14ac:dyDescent="0.25">
      <c r="A30" s="1"/>
      <c r="B30" s="1"/>
      <c r="C30" s="67"/>
      <c r="D30" s="67"/>
      <c r="E30" s="67"/>
      <c r="G30" s="75"/>
      <c r="H30" s="75"/>
      <c r="I30" s="75"/>
      <c r="J30" s="76"/>
      <c r="K30" s="75"/>
      <c r="L30" s="75"/>
      <c r="M30" s="75"/>
      <c r="N30" s="76"/>
      <c r="O30" s="83" t="str">
        <f>IF(AB30+X30+AF30+T30=0,"",AB30+X30+AF30+T30)</f>
        <v/>
      </c>
      <c r="P30" s="83"/>
      <c r="Q30" s="83" t="str">
        <f>IF(AD30+Z30+AH30+V30=0,"",AD30+Z30+AH30+V30)</f>
        <v/>
      </c>
    </row>
    <row r="31" spans="1:34" ht="18" x14ac:dyDescent="0.25">
      <c r="A31" s="1" t="s">
        <v>61</v>
      </c>
      <c r="B31" s="1"/>
      <c r="C31" s="67"/>
      <c r="D31" s="67"/>
      <c r="E31" s="67"/>
      <c r="G31" s="75">
        <f>IF(X31+T31=0,"",X31+T31)</f>
        <v>1</v>
      </c>
      <c r="H31" s="75"/>
      <c r="I31" s="75">
        <f>IF(Z31+V31=0,"",Z31+V31)</f>
        <v>696</v>
      </c>
      <c r="J31" s="76"/>
      <c r="K31" s="75">
        <f>IF(X31+T31+AB31=0,"",X31+T31+AB31)</f>
        <v>1</v>
      </c>
      <c r="L31" s="75"/>
      <c r="M31" s="75">
        <f>IF(Z31+V31+AD31=0,"",Z31+V31+AD31)</f>
        <v>696</v>
      </c>
      <c r="N31" s="76"/>
      <c r="O31" s="83">
        <f>IF(AB31+X31+AF31+T31=0,"",AB31+X31+AF31+T31)</f>
        <v>1</v>
      </c>
      <c r="P31" s="83"/>
      <c r="Q31" s="83">
        <f>IF(AD31+Z31+AH31+V31=0,"",AD31+Z31+AH31+V31)</f>
        <v>696</v>
      </c>
      <c r="S31" t="str">
        <f>A31</f>
        <v>Tribute Portfolio</v>
      </c>
      <c r="X31">
        <v>1</v>
      </c>
      <c r="Z31">
        <v>696</v>
      </c>
    </row>
    <row r="32" spans="1:34" ht="10.5" customHeight="1" x14ac:dyDescent="0.25">
      <c r="A32" s="1"/>
      <c r="B32" s="1"/>
      <c r="C32" s="67"/>
      <c r="D32" s="67"/>
      <c r="E32" s="67"/>
      <c r="G32" s="75" t="str">
        <f>IF(X32+T32=0,"",X32+T32)</f>
        <v/>
      </c>
      <c r="H32" s="75"/>
      <c r="I32" s="75" t="str">
        <f>IF(Z32+V32=0,"",Z32+V32)</f>
        <v/>
      </c>
      <c r="J32" s="76"/>
      <c r="K32" s="75"/>
      <c r="L32" s="75"/>
      <c r="M32" s="75"/>
      <c r="N32" s="76"/>
      <c r="O32" s="83" t="str">
        <f>IF(AB32+X32+AF32+T32=0,"",AB32+X32+AF32+T32)</f>
        <v/>
      </c>
      <c r="P32" s="83"/>
      <c r="Q32" s="83" t="str">
        <f>IF(AD32+Z32+AH32+V32=0,"",AD32+Z32+AH32+V32)</f>
        <v/>
      </c>
    </row>
    <row r="33" spans="1:34" ht="18" x14ac:dyDescent="0.25">
      <c r="A33" s="1" t="s">
        <v>7</v>
      </c>
      <c r="B33" s="1"/>
      <c r="C33" s="67"/>
      <c r="D33" s="67"/>
      <c r="E33" s="67"/>
      <c r="G33" s="86" t="str">
        <f>IF(X33+T33=0,"",X33+T33)</f>
        <v/>
      </c>
      <c r="H33" s="86"/>
      <c r="I33" s="86" t="str">
        <f>IF(Z33+V33=0,"",Z33+V33)</f>
        <v/>
      </c>
      <c r="J33" s="76"/>
      <c r="K33" s="75">
        <f>IF(X33+T33+AB33=0,"",X33+T33+AB33)</f>
        <v>1</v>
      </c>
      <c r="L33" s="75"/>
      <c r="M33" s="75">
        <f>IF(Z33+V33+AD33=0,"",Z33+V33+AD33)</f>
        <v>258</v>
      </c>
      <c r="N33" s="76"/>
      <c r="O33" s="83">
        <f>IF(AB33+X33+AF33+T33=0,"",AB33+X33+AF33+T33)</f>
        <v>12</v>
      </c>
      <c r="P33" s="83"/>
      <c r="Q33" s="83">
        <f>IF(AD33+Z33+AH33+V33=0,"",AD33+Z33+AH33+V33)</f>
        <v>1695</v>
      </c>
      <c r="S33" s="95"/>
      <c r="AB33">
        <v>1</v>
      </c>
      <c r="AD33">
        <v>258</v>
      </c>
      <c r="AF33">
        <v>11</v>
      </c>
      <c r="AH33">
        <v>1437</v>
      </c>
    </row>
    <row r="34" spans="1:34" ht="10.5" customHeight="1" x14ac:dyDescent="0.25">
      <c r="A34" s="1"/>
      <c r="B34" s="1"/>
      <c r="C34" s="67"/>
      <c r="D34" s="67"/>
      <c r="E34" s="67"/>
      <c r="G34" s="86"/>
      <c r="H34" s="86"/>
      <c r="I34" s="86"/>
      <c r="J34" s="76"/>
      <c r="K34" s="75"/>
      <c r="L34" s="75"/>
      <c r="M34" s="75"/>
      <c r="N34" s="76"/>
      <c r="O34" s="83" t="str">
        <f>IF(AB34+X34+AF34+T34=0,"",AB34+X34+AF34+T34)</f>
        <v/>
      </c>
      <c r="P34" s="83"/>
      <c r="Q34" s="83" t="str">
        <f>IF(AD34+Z34+AH34+V34=0,"",AD34+Z34+AH34+V34)</f>
        <v/>
      </c>
    </row>
    <row r="35" spans="1:34" ht="18" x14ac:dyDescent="0.25">
      <c r="A35" s="1" t="s">
        <v>63</v>
      </c>
      <c r="B35" s="1"/>
      <c r="C35" s="67"/>
      <c r="D35" s="67"/>
      <c r="E35" s="67"/>
      <c r="G35" s="86" t="str">
        <f>IF(X35+T35=0,"",X35+T35)</f>
        <v/>
      </c>
      <c r="H35" s="86"/>
      <c r="I35" s="86" t="str">
        <f>IF(Z35+V35=0,"",Z35+V35)</f>
        <v/>
      </c>
      <c r="J35" s="76"/>
      <c r="K35" s="75">
        <f>IF(X35+T35+AB35=0,"",X35+T35+AB35)</f>
        <v>2</v>
      </c>
      <c r="L35" s="75"/>
      <c r="M35" s="75">
        <f>IF(Z35+V35+AD35=0,"",Z35+V35+AD35)</f>
        <v>164</v>
      </c>
      <c r="N35" s="76"/>
      <c r="O35" s="83">
        <f>IF(AB35+X35+AF35+T35=0,"",AB35+X35+AF35+T35)</f>
        <v>5</v>
      </c>
      <c r="P35" s="83"/>
      <c r="Q35" s="83">
        <f>IF(AD35+Z35+AH35+V35=0,"",AD35+Z35+AH35+V35)</f>
        <v>706</v>
      </c>
      <c r="S35" s="1"/>
      <c r="AB35">
        <v>2</v>
      </c>
      <c r="AD35">
        <v>164</v>
      </c>
      <c r="AF35">
        <v>3</v>
      </c>
      <c r="AH35">
        <v>542</v>
      </c>
    </row>
    <row r="36" spans="1:34" ht="10.5" customHeight="1" x14ac:dyDescent="0.25">
      <c r="A36" s="1"/>
      <c r="B36" s="1"/>
      <c r="C36" s="67"/>
      <c r="D36" s="67"/>
      <c r="E36" s="67"/>
      <c r="G36" s="86"/>
      <c r="H36" s="86"/>
      <c r="I36" s="86"/>
      <c r="J36" s="76"/>
      <c r="K36" s="75"/>
      <c r="L36" s="75"/>
      <c r="M36" s="75"/>
      <c r="N36" s="76"/>
      <c r="O36" s="83" t="str">
        <f>IF(AB36+X36+AF36+T36=0,"",AB36+X36+AF36+T36)</f>
        <v/>
      </c>
      <c r="P36" s="83"/>
      <c r="Q36" s="83" t="str">
        <f>IF(AD36+Z36+AH36+V36=0,"",AD36+Z36+AH36+V36)</f>
        <v/>
      </c>
      <c r="S36" s="1"/>
    </row>
    <row r="37" spans="1:34" ht="18" x14ac:dyDescent="0.25">
      <c r="A37" s="1" t="s">
        <v>73</v>
      </c>
      <c r="B37" s="1"/>
      <c r="C37" s="67"/>
      <c r="D37" s="67"/>
      <c r="E37" s="67"/>
      <c r="G37" s="86" t="str">
        <f>IF(X37+T37=0,"",X37+T37)</f>
        <v/>
      </c>
      <c r="H37" s="86"/>
      <c r="I37" s="86" t="str">
        <f>IF(Z37+V37=0,"",Z37+V37)</f>
        <v/>
      </c>
      <c r="J37" s="76"/>
      <c r="K37" s="75">
        <f>IF(X37+T37+AB37=0,"",X37+T37+AB37)</f>
        <v>1</v>
      </c>
      <c r="L37" s="75"/>
      <c r="M37" s="75">
        <f>IF(Z37+V37+AD37=0,"",Z37+V37+AD37)</f>
        <v>200</v>
      </c>
      <c r="N37" s="76"/>
      <c r="O37" s="83">
        <f>IF(AB37+X37+AF37+T37=0,"",AB37+X37+AF37+T37)</f>
        <v>2</v>
      </c>
      <c r="P37" s="83"/>
      <c r="Q37" s="83">
        <f>IF(AD37+Z37+AH37+V37=0,"",AD37+Z37+AH37+V37)</f>
        <v>551</v>
      </c>
      <c r="S37" s="1"/>
      <c r="AB37">
        <v>1</v>
      </c>
      <c r="AD37">
        <v>200</v>
      </c>
      <c r="AF37">
        <v>1</v>
      </c>
      <c r="AH37">
        <v>351</v>
      </c>
    </row>
    <row r="38" spans="1:34" ht="10.5" customHeight="1" x14ac:dyDescent="0.25">
      <c r="A38" s="1"/>
      <c r="B38" s="1"/>
      <c r="C38" s="67"/>
      <c r="D38" s="67"/>
      <c r="E38" s="67"/>
      <c r="G38" s="86"/>
      <c r="H38" s="86"/>
      <c r="I38" s="86"/>
      <c r="J38" s="76"/>
      <c r="K38" s="75"/>
      <c r="L38" s="75"/>
      <c r="M38" s="75"/>
      <c r="N38" s="76"/>
      <c r="O38" s="83" t="str">
        <f>IF(AB38+X38+AF38+T38=0,"",AB38+X38+AF38+T38)</f>
        <v/>
      </c>
      <c r="P38" s="83"/>
      <c r="Q38" s="83" t="str">
        <f>IF(AD38+Z38+AH38+V38=0,"",AD38+Z38+AH38+V38)</f>
        <v/>
      </c>
      <c r="S38" s="1"/>
    </row>
    <row r="39" spans="1:34" ht="18" outlineLevel="1" x14ac:dyDescent="0.25">
      <c r="A39" s="1" t="s">
        <v>52</v>
      </c>
      <c r="B39" s="1"/>
      <c r="C39" s="67"/>
      <c r="D39" s="67"/>
      <c r="E39" s="67"/>
      <c r="G39" s="86"/>
      <c r="H39" s="86"/>
      <c r="I39" s="86"/>
      <c r="J39" s="76"/>
      <c r="K39" s="75"/>
      <c r="L39" s="75"/>
      <c r="M39" s="75"/>
      <c r="N39" s="76"/>
      <c r="O39" s="83">
        <f>IF(AB39+X39+AF39+T39=0,"",AB39+X39+AF39+T39)</f>
        <v>1</v>
      </c>
      <c r="P39" s="83"/>
      <c r="Q39" s="83">
        <f>IF(AD39+Z39+AH39+V39=0,"",AD39+Z39+AH39+V39)</f>
        <v>217</v>
      </c>
      <c r="S39" s="1"/>
      <c r="AF39">
        <v>1</v>
      </c>
      <c r="AH39">
        <v>217</v>
      </c>
    </row>
    <row r="40" spans="1:34" ht="10.5" customHeight="1" outlineLevel="1" x14ac:dyDescent="0.25">
      <c r="A40" s="1"/>
      <c r="B40" s="1"/>
      <c r="C40" s="67"/>
      <c r="D40" s="67"/>
      <c r="E40" s="67"/>
      <c r="G40" s="86"/>
      <c r="H40" s="86"/>
      <c r="I40" s="86"/>
      <c r="J40" s="76"/>
      <c r="K40" s="75"/>
      <c r="L40" s="75"/>
      <c r="M40" s="75"/>
      <c r="N40" s="76"/>
      <c r="O40" s="83" t="str">
        <f>IF(AB40+X40+AF40+T40=0,"",AB40+X40+AF40+T40)</f>
        <v/>
      </c>
      <c r="P40" s="83"/>
      <c r="Q40" s="83" t="str">
        <f>IF(AD40+Z40+AH40+V40=0,"",AD40+Z40+AH40+V40)</f>
        <v/>
      </c>
      <c r="S40" s="1"/>
    </row>
    <row r="41" spans="1:34" ht="18" outlineLevel="1" x14ac:dyDescent="0.25">
      <c r="A41" s="1" t="s">
        <v>31</v>
      </c>
      <c r="B41" s="1"/>
      <c r="C41" s="67"/>
      <c r="D41" s="67"/>
      <c r="E41" s="67"/>
      <c r="G41" s="86"/>
      <c r="H41" s="86"/>
      <c r="I41" s="86"/>
      <c r="J41" s="76"/>
      <c r="K41" s="75"/>
      <c r="L41" s="75"/>
      <c r="M41" s="75"/>
      <c r="N41" s="76"/>
      <c r="O41" s="83">
        <f>IF(AB41+X41+AF41+T41=0,"",AB41+X41+AF41+T41)</f>
        <v>9</v>
      </c>
      <c r="P41" s="83"/>
      <c r="Q41" s="83">
        <f>IF(AD41+Z41+AH41+V41=0,"",AD41+Z41+AH41+V41)</f>
        <v>933</v>
      </c>
      <c r="S41" s="1"/>
      <c r="AF41">
        <v>9</v>
      </c>
      <c r="AH41">
        <v>933</v>
      </c>
    </row>
    <row r="42" spans="1:34" ht="18" x14ac:dyDescent="0.25">
      <c r="A42" s="1"/>
      <c r="B42" s="1"/>
      <c r="C42" s="67"/>
      <c r="D42" s="67"/>
      <c r="E42" s="67"/>
      <c r="G42" s="86"/>
      <c r="H42" s="86"/>
      <c r="I42" s="86"/>
      <c r="J42" s="76"/>
      <c r="K42" s="75"/>
      <c r="L42" s="75"/>
      <c r="M42" s="75"/>
      <c r="N42" s="76"/>
      <c r="O42" s="83" t="str">
        <f>IF(AB42+X42+AF42+T42=0,"",AB42+X42+AF42+T42)</f>
        <v/>
      </c>
      <c r="P42" s="83"/>
      <c r="Q42" s="83" t="str">
        <f>IF(AD42+Z42+AH42+V42=0,"",AD42+Z42+AH42+V42)</f>
        <v/>
      </c>
      <c r="S42" s="90" t="s">
        <v>47</v>
      </c>
      <c r="T42" s="90"/>
      <c r="U42" s="90"/>
      <c r="V42" s="90"/>
      <c r="W42" s="90"/>
      <c r="X42" s="90"/>
      <c r="Y42" s="90"/>
      <c r="Z42" s="90"/>
      <c r="AA42" s="90"/>
      <c r="AD42" s="90"/>
      <c r="AE42" s="90"/>
      <c r="AF42" s="90"/>
      <c r="AG42" s="90"/>
      <c r="AH42" s="90"/>
    </row>
    <row r="43" spans="1:34" ht="18.75" thickBot="1" x14ac:dyDescent="0.3">
      <c r="A43" s="7" t="s">
        <v>3</v>
      </c>
      <c r="B43" s="7"/>
      <c r="C43" s="74">
        <f>SUM(C7:C42)</f>
        <v>18</v>
      </c>
      <c r="D43" s="67"/>
      <c r="E43" s="74">
        <f>SUM(E7:E42)</f>
        <v>3670</v>
      </c>
      <c r="G43" s="74">
        <f>SUM(G7:G42)</f>
        <v>29</v>
      </c>
      <c r="H43" s="75"/>
      <c r="I43" s="74">
        <f>SUM(I7:I42)</f>
        <v>6339</v>
      </c>
      <c r="J43" s="76"/>
      <c r="K43" s="74">
        <f>SUM(K7:K42)</f>
        <v>60</v>
      </c>
      <c r="L43" s="75"/>
      <c r="M43" s="74">
        <f>SUM(M7:M42)</f>
        <v>12405</v>
      </c>
      <c r="N43" s="76"/>
      <c r="O43" s="74">
        <f>SUM(O7:O42)</f>
        <v>106</v>
      </c>
      <c r="P43" s="75"/>
      <c r="Q43" s="74">
        <f>SUM(Q7:Q42)</f>
        <v>20416</v>
      </c>
      <c r="S43" s="90" t="s">
        <v>46</v>
      </c>
      <c r="T43" s="90">
        <f>C43</f>
        <v>18</v>
      </c>
      <c r="U43" s="90"/>
      <c r="V43" s="90">
        <f>E43</f>
        <v>3670</v>
      </c>
      <c r="W43" s="90"/>
      <c r="X43" s="90">
        <f>G43-C43</f>
        <v>11</v>
      </c>
      <c r="Y43" s="90"/>
      <c r="Z43" s="90">
        <f>I43-E43</f>
        <v>2669</v>
      </c>
      <c r="AB43" s="90">
        <f>K43-G43</f>
        <v>31</v>
      </c>
      <c r="AC43" s="90"/>
      <c r="AD43" s="90">
        <f>M43-I43</f>
        <v>6066</v>
      </c>
      <c r="AE43" s="90"/>
      <c r="AF43" s="90">
        <f>O43-K43</f>
        <v>46</v>
      </c>
      <c r="AG43" s="90"/>
      <c r="AH43" s="90">
        <f>Q43-M43</f>
        <v>8011</v>
      </c>
    </row>
    <row r="44" spans="1:34" ht="18.75" customHeight="1" thickTop="1" x14ac:dyDescent="0.25">
      <c r="K44" s="22"/>
      <c r="L44" s="22"/>
      <c r="M44" s="22"/>
      <c r="S44" s="93" t="s">
        <v>60</v>
      </c>
      <c r="T44" s="90">
        <f>SUM(T7:T31)</f>
        <v>18</v>
      </c>
      <c r="U44" s="90"/>
      <c r="V44" s="90">
        <f>SUM(V7:V31)</f>
        <v>3670</v>
      </c>
      <c r="W44" s="90"/>
      <c r="X44" s="90">
        <f>SUM(X7:X42)</f>
        <v>11</v>
      </c>
      <c r="Y44" s="90"/>
      <c r="Z44" s="90">
        <f>SUM(Z7:Z33)</f>
        <v>2669</v>
      </c>
      <c r="AB44" s="90">
        <f>SUM(AB7:AB42)</f>
        <v>31</v>
      </c>
      <c r="AC44" s="90"/>
      <c r="AD44" s="90">
        <f>SUM(AD7:AD42)</f>
        <v>6066</v>
      </c>
      <c r="AE44" s="90"/>
      <c r="AF44" s="90">
        <f>SUM(AF7:AF42)</f>
        <v>46</v>
      </c>
      <c r="AG44" s="90"/>
      <c r="AH44" s="90">
        <f>SUM(AH7:AH42)</f>
        <v>8011</v>
      </c>
    </row>
    <row r="45" spans="1:34" ht="9" hidden="1" customHeight="1" x14ac:dyDescent="0.25">
      <c r="S45" s="94" t="s">
        <v>59</v>
      </c>
      <c r="T45" s="92">
        <f>T43-T44</f>
        <v>0</v>
      </c>
      <c r="U45" s="93"/>
      <c r="V45" s="92">
        <f>V43-V44</f>
        <v>0</v>
      </c>
      <c r="W45" s="93"/>
      <c r="X45" s="92">
        <f>X43-X44</f>
        <v>0</v>
      </c>
      <c r="Y45" s="93"/>
      <c r="Z45" s="92">
        <f>Z43-Z44</f>
        <v>0</v>
      </c>
      <c r="AB45" s="91">
        <f>AB43-AB44</f>
        <v>0</v>
      </c>
      <c r="AC45" s="91"/>
      <c r="AD45" s="91">
        <f>AD43-AD44</f>
        <v>0</v>
      </c>
      <c r="AF45" s="73">
        <f>AF43-AF44</f>
        <v>0</v>
      </c>
      <c r="AG45" s="73"/>
      <c r="AH45" s="73">
        <f>AH43-AH44</f>
        <v>0</v>
      </c>
    </row>
    <row r="46" spans="1:34" ht="20.25" x14ac:dyDescent="0.3">
      <c r="A46" s="1"/>
      <c r="B46" s="1"/>
      <c r="C46" s="33">
        <v>2021</v>
      </c>
      <c r="D46" s="33"/>
      <c r="E46" s="33"/>
      <c r="G46" s="33">
        <f>C46</f>
        <v>2021</v>
      </c>
      <c r="H46" s="33"/>
      <c r="I46" s="33"/>
      <c r="K46" s="33">
        <f>G46</f>
        <v>2021</v>
      </c>
      <c r="L46" s="33"/>
      <c r="M46" s="33"/>
      <c r="O46" s="30">
        <f>K46</f>
        <v>2021</v>
      </c>
      <c r="P46" s="30"/>
      <c r="Q46" s="30"/>
    </row>
    <row r="47" spans="1:34" ht="18" x14ac:dyDescent="0.25">
      <c r="A47" s="1"/>
      <c r="B47" s="1"/>
      <c r="C47" s="29" t="s">
        <v>18</v>
      </c>
      <c r="D47" s="29"/>
      <c r="E47" s="29"/>
      <c r="G47" s="29" t="s">
        <v>17</v>
      </c>
      <c r="H47" s="29"/>
      <c r="I47" s="29"/>
      <c r="K47" s="29" t="s">
        <v>16</v>
      </c>
      <c r="L47" s="29"/>
      <c r="M47" s="29"/>
      <c r="O47" s="60" t="s">
        <v>35</v>
      </c>
      <c r="P47" s="60"/>
      <c r="Q47" s="60"/>
    </row>
    <row r="48" spans="1:34" ht="18" x14ac:dyDescent="0.25">
      <c r="A48" s="1"/>
      <c r="B48" s="1"/>
      <c r="C48" s="23" t="s">
        <v>14</v>
      </c>
      <c r="D48" s="24"/>
      <c r="E48" s="23" t="s">
        <v>13</v>
      </c>
      <c r="G48" s="23" t="s">
        <v>14</v>
      </c>
      <c r="H48" s="24"/>
      <c r="I48" s="23" t="s">
        <v>13</v>
      </c>
      <c r="K48" s="23" t="s">
        <v>14</v>
      </c>
      <c r="L48" s="24"/>
      <c r="M48" s="23" t="s">
        <v>13</v>
      </c>
      <c r="O48" s="23" t="s">
        <v>14</v>
      </c>
      <c r="P48" s="24"/>
      <c r="Q48" s="23" t="s">
        <v>13</v>
      </c>
    </row>
    <row r="49" spans="1:34" ht="9" customHeight="1" x14ac:dyDescent="0.25">
      <c r="A49" s="1"/>
      <c r="B49" s="1"/>
      <c r="C49" s="1"/>
      <c r="D49" s="1"/>
      <c r="E49" s="1"/>
      <c r="G49" s="1"/>
      <c r="H49" s="1"/>
      <c r="I49" s="1"/>
      <c r="K49" s="1"/>
      <c r="L49" s="1"/>
      <c r="M49" s="1"/>
      <c r="O49" s="1"/>
      <c r="P49" s="1"/>
      <c r="Q49" s="1"/>
    </row>
    <row r="50" spans="1:34" ht="18" x14ac:dyDescent="0.25">
      <c r="A50" s="1" t="s">
        <v>38</v>
      </c>
      <c r="B50" s="1"/>
      <c r="C50" s="68">
        <f>IF(T50=0,"",T50)</f>
        <v>1</v>
      </c>
      <c r="D50" s="68"/>
      <c r="E50" s="68">
        <f>IF(V50=0,"",V50)</f>
        <v>126</v>
      </c>
      <c r="G50" s="83">
        <f>IF(X50+T50=0,"",X50+T50)</f>
        <v>2</v>
      </c>
      <c r="H50" s="83"/>
      <c r="I50" s="83">
        <f>IF(Z50+V50=0,"",Z50+V50)</f>
        <v>255</v>
      </c>
      <c r="J50" s="76"/>
      <c r="K50" s="83">
        <f>IF(X50+T50+AB50=0,"",X50+T50+AB50)</f>
        <v>2</v>
      </c>
      <c r="L50" s="83"/>
      <c r="M50" s="83">
        <f>IF(Z50+V50+AD50=0,"",Z50+V50+AD50)</f>
        <v>255</v>
      </c>
      <c r="N50" s="76"/>
      <c r="O50" s="83">
        <f>IF(AB50+X50+AF50+T50=0,"",AB50+X50+AF50+T50)</f>
        <v>2</v>
      </c>
      <c r="P50" s="83"/>
      <c r="Q50" s="83">
        <f>IF(AD50+Z50+AH50+V50=0,"",AD50+Z50+AH50+V50)</f>
        <v>255</v>
      </c>
      <c r="T50">
        <v>1</v>
      </c>
      <c r="V50">
        <v>126</v>
      </c>
      <c r="X50">
        <v>1</v>
      </c>
      <c r="Z50">
        <v>129</v>
      </c>
    </row>
    <row r="51" spans="1:34" ht="9.9499999999999993" customHeight="1" x14ac:dyDescent="0.25">
      <c r="C51" s="68"/>
      <c r="D51" s="68"/>
      <c r="E51" s="68"/>
      <c r="G51" s="83" t="str">
        <f>IF(X51+T51=0,"",X51+T51)</f>
        <v/>
      </c>
      <c r="H51" s="83"/>
      <c r="I51" s="83" t="str">
        <f>IF(Z51+V51=0,"",Z51+V51)</f>
        <v/>
      </c>
      <c r="J51" s="76"/>
      <c r="K51" s="83"/>
      <c r="L51" s="83"/>
      <c r="M51" s="83"/>
      <c r="N51" s="76"/>
      <c r="O51" s="83" t="str">
        <f>IF(AB51+X51+AF51+T51=0,"",AB51+X51+AF51+T51)</f>
        <v/>
      </c>
      <c r="P51" s="83"/>
      <c r="Q51" s="83" t="str">
        <f>IF(AD51+Z51+AH51+V51=0,"",AD51+Z51+AH51+V51)</f>
        <v/>
      </c>
    </row>
    <row r="52" spans="1:34" ht="18" x14ac:dyDescent="0.25">
      <c r="A52" s="1" t="s">
        <v>53</v>
      </c>
      <c r="B52" s="1"/>
      <c r="C52" s="68">
        <f>IF(T52=0,"",T52)</f>
        <v>3</v>
      </c>
      <c r="D52" s="68"/>
      <c r="E52" s="68">
        <f>IF(V52=0,"",V52)</f>
        <v>614</v>
      </c>
      <c r="G52" s="83">
        <f>IF(X52+T52=0,"",X52+T52)</f>
        <v>5</v>
      </c>
      <c r="H52" s="83"/>
      <c r="I52" s="83">
        <f>IF(Z52+V52=0,"",Z52+V52)</f>
        <v>867</v>
      </c>
      <c r="J52" s="76"/>
      <c r="K52" s="83">
        <f>IF(X52+T52+AB52=0,"",X52+T52+AB52)</f>
        <v>8</v>
      </c>
      <c r="L52" s="83"/>
      <c r="M52" s="83">
        <f>IF(Z52+V52+AD52=0,"",Z52+V52+AD52)</f>
        <v>1377</v>
      </c>
      <c r="N52" s="76"/>
      <c r="O52" s="83">
        <f>IF(AB52+X52+AF52+T52=0,"",AB52+X52+AF52+T52)</f>
        <v>12</v>
      </c>
      <c r="P52" s="83"/>
      <c r="Q52" s="83">
        <f>IF(AD52+Z52+AH52+V52=0,"",AD52+Z52+AH52+V52)</f>
        <v>1925</v>
      </c>
      <c r="T52">
        <v>3</v>
      </c>
      <c r="V52">
        <v>614</v>
      </c>
      <c r="X52">
        <v>2</v>
      </c>
      <c r="Z52">
        <v>253</v>
      </c>
      <c r="AB52">
        <v>3</v>
      </c>
      <c r="AD52">
        <v>510</v>
      </c>
      <c r="AF52">
        <v>4</v>
      </c>
      <c r="AH52">
        <v>548</v>
      </c>
    </row>
    <row r="53" spans="1:34" ht="9.9499999999999993" customHeight="1" x14ac:dyDescent="0.25">
      <c r="C53" s="68"/>
      <c r="D53" s="68"/>
      <c r="E53" s="68"/>
      <c r="G53" s="75"/>
      <c r="H53" s="75"/>
      <c r="I53" s="75"/>
      <c r="J53" s="76"/>
      <c r="K53" s="75"/>
      <c r="L53" s="75"/>
      <c r="M53" s="75"/>
      <c r="N53" s="76"/>
      <c r="O53" s="83" t="str">
        <f>IF(AB53+X53+AF53+T53=0,"",AB53+X53+AF53+T53)</f>
        <v/>
      </c>
      <c r="P53" s="83"/>
      <c r="Q53" s="83" t="str">
        <f>IF(AD53+Z53+AH53+V53=0,"",AD53+Z53+AH53+V53)</f>
        <v/>
      </c>
    </row>
    <row r="54" spans="1:34" ht="18" x14ac:dyDescent="0.25">
      <c r="A54" s="1" t="s">
        <v>50</v>
      </c>
      <c r="B54" s="1"/>
      <c r="C54" s="68">
        <f>IF(T54=0,"",T54)</f>
        <v>1</v>
      </c>
      <c r="D54" s="68"/>
      <c r="E54" s="68">
        <f>IF(V54=0,"",V54)</f>
        <v>150</v>
      </c>
      <c r="G54" s="83">
        <f>IF(X54+T54=0,"",X54+T54)</f>
        <v>2</v>
      </c>
      <c r="H54" s="83"/>
      <c r="I54" s="83">
        <f>IF(Z54+V54=0,"",Z54+V54)</f>
        <v>288</v>
      </c>
      <c r="J54" s="76"/>
      <c r="K54" s="83">
        <f>IF(X54+T54+AB54=0,"",X54+T54+AB54)</f>
        <v>2</v>
      </c>
      <c r="L54" s="83"/>
      <c r="M54" s="83">
        <f>IF(Z54+V54+AD54=0,"",Z54+V54+AD54)</f>
        <v>288</v>
      </c>
      <c r="N54" s="76"/>
      <c r="O54" s="83">
        <f>IF(AB54+X54+AF54+T54=0,"",AB54+X54+AF54+T54)</f>
        <v>2</v>
      </c>
      <c r="P54" s="83"/>
      <c r="Q54" s="83">
        <f>IF(AD54+Z54+AH54+V54=0,"",AD54+Z54+AH54+V54)</f>
        <v>288</v>
      </c>
      <c r="T54">
        <v>1</v>
      </c>
      <c r="V54">
        <v>150</v>
      </c>
      <c r="X54">
        <v>1</v>
      </c>
      <c r="Z54">
        <v>138</v>
      </c>
    </row>
    <row r="55" spans="1:34" ht="9.9499999999999993" customHeight="1" x14ac:dyDescent="0.25">
      <c r="C55" s="68"/>
      <c r="D55" s="68"/>
      <c r="E55" s="68"/>
      <c r="G55" s="75"/>
      <c r="H55" s="75"/>
      <c r="I55" s="75"/>
      <c r="J55" s="76"/>
      <c r="K55" s="75"/>
      <c r="L55" s="75"/>
      <c r="M55" s="75"/>
      <c r="N55" s="76"/>
      <c r="O55" s="83" t="str">
        <f>IF(AB55+X55+AF55+T55=0,"",AB55+X55+AF55+T55)</f>
        <v/>
      </c>
      <c r="P55" s="83"/>
      <c r="Q55" s="83" t="str">
        <f>IF(AD55+Z55+AH55+V55=0,"",AD55+Z55+AH55+V55)</f>
        <v/>
      </c>
    </row>
    <row r="56" spans="1:34" ht="18" x14ac:dyDescent="0.25">
      <c r="A56" s="1" t="s">
        <v>45</v>
      </c>
      <c r="B56" s="1"/>
      <c r="C56" s="68">
        <f>IF(T56=0,"",T56)</f>
        <v>2</v>
      </c>
      <c r="D56" s="68"/>
      <c r="E56" s="68">
        <f>IF(V56=0,"",V56)</f>
        <v>893</v>
      </c>
      <c r="G56" s="83">
        <f>IF(X56+T56=0,"",X56+T56)</f>
        <v>4</v>
      </c>
      <c r="H56" s="83"/>
      <c r="I56" s="83">
        <f>IF(Z56+V56=0,"",Z56+V56)</f>
        <v>1556</v>
      </c>
      <c r="J56" s="76"/>
      <c r="K56" s="83">
        <f>IF(X56+T56+AB56=0,"",X56+T56+AB56)</f>
        <v>5</v>
      </c>
      <c r="L56" s="83"/>
      <c r="M56" s="83">
        <f>IF(Z56+V56+AD56=0,"",Z56+V56+AD56)</f>
        <v>1842</v>
      </c>
      <c r="N56" s="76"/>
      <c r="O56" s="83">
        <f>IF(AB56+X56+AF56+T56=0,"",AB56+X56+AF56+T56)</f>
        <v>8</v>
      </c>
      <c r="P56" s="83"/>
      <c r="Q56" s="83">
        <f>IF(AD56+Z56+AH56+V56=0,"",AD56+Z56+AH56+V56)</f>
        <v>3718</v>
      </c>
      <c r="T56">
        <v>2</v>
      </c>
      <c r="V56">
        <v>893</v>
      </c>
      <c r="X56">
        <v>2</v>
      </c>
      <c r="Z56">
        <v>663</v>
      </c>
      <c r="AB56">
        <v>1</v>
      </c>
      <c r="AD56">
        <v>286</v>
      </c>
      <c r="AF56">
        <v>3</v>
      </c>
      <c r="AH56">
        <v>1876</v>
      </c>
    </row>
    <row r="57" spans="1:34" ht="9.9499999999999993" customHeight="1" x14ac:dyDescent="0.25">
      <c r="C57" s="68"/>
      <c r="D57" s="68"/>
      <c r="E57" s="68"/>
      <c r="G57" s="75"/>
      <c r="H57" s="75"/>
      <c r="I57" s="75"/>
      <c r="J57" s="76"/>
      <c r="K57" s="75"/>
      <c r="L57" s="75"/>
      <c r="M57" s="75"/>
      <c r="N57" s="76"/>
      <c r="O57" s="83" t="str">
        <f>IF(AB57+X57+AF57+T57=0,"",AB57+X57+AF57+T57)</f>
        <v/>
      </c>
      <c r="P57" s="83"/>
      <c r="Q57" s="83" t="str">
        <f>IF(AD57+Z57+AH57+V57=0,"",AD57+Z57+AH57+V57)</f>
        <v/>
      </c>
    </row>
    <row r="58" spans="1:34" ht="18" x14ac:dyDescent="0.25">
      <c r="A58" s="1" t="s">
        <v>40</v>
      </c>
      <c r="B58" s="1"/>
      <c r="C58" s="68">
        <f>IF(T58=0,"",T58)</f>
        <v>2</v>
      </c>
      <c r="D58" s="68"/>
      <c r="E58" s="68">
        <f>IF(V58=0,"",V58)</f>
        <v>174</v>
      </c>
      <c r="G58" s="83">
        <f>IF(X58+T58=0,"",X58+T58)</f>
        <v>4</v>
      </c>
      <c r="H58" s="83"/>
      <c r="I58" s="83">
        <f>IF(Z58+V58=0,"",Z58+V58)</f>
        <v>444</v>
      </c>
      <c r="J58" s="76"/>
      <c r="K58" s="83">
        <f>IF(X58+T58+AB58=0,"",X58+T58+AB58)</f>
        <v>4</v>
      </c>
      <c r="L58" s="83"/>
      <c r="M58" s="83">
        <f>IF(Z58+V58+AD58=0,"",Z58+V58+AD58)</f>
        <v>444</v>
      </c>
      <c r="N58" s="76"/>
      <c r="O58" s="83">
        <f>IF(AB58+X58+AF58+T58=0,"",AB58+X58+AF58+T58)</f>
        <v>7</v>
      </c>
      <c r="P58" s="83"/>
      <c r="Q58" s="83">
        <f>IF(AD58+Z58+AH58+V58=0,"",AD58+Z58+AH58+V58)</f>
        <v>995</v>
      </c>
      <c r="T58">
        <v>2</v>
      </c>
      <c r="V58">
        <v>174</v>
      </c>
      <c r="X58">
        <v>2</v>
      </c>
      <c r="Z58">
        <v>270</v>
      </c>
      <c r="AF58">
        <v>3</v>
      </c>
      <c r="AH58">
        <v>551</v>
      </c>
    </row>
    <row r="59" spans="1:34" ht="9.9499999999999993" customHeight="1" x14ac:dyDescent="0.25">
      <c r="C59" s="68"/>
      <c r="D59" s="68"/>
      <c r="E59" s="68"/>
      <c r="G59" s="75"/>
      <c r="H59" s="75"/>
      <c r="I59" s="75"/>
      <c r="J59" s="76"/>
      <c r="K59" s="75"/>
      <c r="L59" s="75"/>
      <c r="M59" s="75"/>
      <c r="N59" s="76"/>
      <c r="O59" s="83" t="str">
        <f>IF(AB59+X59+AF59+T59=0,"",AB59+X59+AF59+T59)</f>
        <v/>
      </c>
      <c r="P59" s="83"/>
      <c r="Q59" s="83" t="str">
        <f>IF(AD59+Z59+AH59+V59=0,"",AD59+Z59+AH59+V59)</f>
        <v/>
      </c>
    </row>
    <row r="60" spans="1:34" ht="18" x14ac:dyDescent="0.25">
      <c r="A60" s="1" t="s">
        <v>28</v>
      </c>
      <c r="B60" s="1"/>
      <c r="C60" s="68">
        <f>IF(T60=0,"",T60)</f>
        <v>1</v>
      </c>
      <c r="D60" s="68"/>
      <c r="E60" s="68">
        <f>IF(V60=0,"",V60)</f>
        <v>177</v>
      </c>
      <c r="G60" s="83">
        <f>IF(X60+T60=0,"",X60+T60)</f>
        <v>1</v>
      </c>
      <c r="H60" s="83"/>
      <c r="I60" s="83">
        <f>IF(Z60+V60=0,"",Z60+V60)</f>
        <v>177</v>
      </c>
      <c r="J60" s="76"/>
      <c r="K60" s="83">
        <f>IF(X60+T60+AB60=0,"",X60+T60+AB60)</f>
        <v>2</v>
      </c>
      <c r="L60" s="83"/>
      <c r="M60" s="83">
        <f>IF(Z60+V60+AD60=0,"",Z60+V60+AD60)</f>
        <v>726</v>
      </c>
      <c r="N60" s="76"/>
      <c r="O60" s="83">
        <f>IF(AB60+X60+AF60+T60=0,"",AB60+X60+AF60+T60)</f>
        <v>3</v>
      </c>
      <c r="P60" s="83"/>
      <c r="Q60" s="83">
        <f>IF(AD60+Z60+AH60+V60=0,"",AD60+Z60+AH60+V60)</f>
        <v>1073</v>
      </c>
      <c r="T60">
        <v>1</v>
      </c>
      <c r="V60">
        <v>177</v>
      </c>
      <c r="AB60">
        <v>1</v>
      </c>
      <c r="AD60">
        <v>549</v>
      </c>
      <c r="AF60">
        <v>1</v>
      </c>
      <c r="AH60">
        <v>347</v>
      </c>
    </row>
    <row r="61" spans="1:34" ht="9.9499999999999993" customHeight="1" x14ac:dyDescent="0.25">
      <c r="C61" s="68"/>
      <c r="D61" s="68"/>
      <c r="E61" s="68"/>
      <c r="G61" s="75"/>
      <c r="H61" s="75"/>
      <c r="I61" s="75"/>
      <c r="J61" s="76"/>
      <c r="K61" s="75"/>
      <c r="L61" s="75"/>
      <c r="M61" s="75"/>
      <c r="N61" s="76"/>
      <c r="O61" s="83" t="str">
        <f>IF(AB61+X61+AF61+T61=0,"",AB61+X61+AF61+T61)</f>
        <v/>
      </c>
      <c r="P61" s="83"/>
      <c r="Q61" s="83" t="str">
        <f>IF(AD61+Z61+AH61+V61=0,"",AD61+Z61+AH61+V61)</f>
        <v/>
      </c>
    </row>
    <row r="62" spans="1:34" ht="18" x14ac:dyDescent="0.25">
      <c r="A62" s="1" t="s">
        <v>6</v>
      </c>
      <c r="B62" s="1"/>
      <c r="C62" s="68">
        <f>IF(T62=0,"",T62)</f>
        <v>34</v>
      </c>
      <c r="D62" s="68"/>
      <c r="E62" s="68">
        <f>IF(V62=0,"",V62)</f>
        <v>4398</v>
      </c>
      <c r="G62" s="83">
        <f>IF(X62+T62=0,"",X62+T62)</f>
        <v>34</v>
      </c>
      <c r="H62" s="83"/>
      <c r="I62" s="83">
        <f>IF(Z62+V62=0,"",Z62+V62)</f>
        <v>4398</v>
      </c>
      <c r="J62" s="76"/>
      <c r="K62" s="83">
        <f>IF(X62+T62+AB62=0,"",X62+T62+AB62)</f>
        <v>34</v>
      </c>
      <c r="L62" s="83"/>
      <c r="M62" s="83">
        <f>IF(Z62+V62+AD62=0,"",Z62+V62+AD62)</f>
        <v>4398</v>
      </c>
      <c r="N62" s="76"/>
      <c r="O62" s="83">
        <f>IF(AB62+X62+AF62+T62=0,"",AB62+X62+AF62+T62)</f>
        <v>35</v>
      </c>
      <c r="P62" s="83"/>
      <c r="Q62" s="83">
        <f>IF(AD62+Z62+AH62+V62=0,"",AD62+Z62+AH62+V62)</f>
        <v>4554</v>
      </c>
      <c r="T62">
        <v>34</v>
      </c>
      <c r="V62">
        <v>4398</v>
      </c>
      <c r="AF62" s="22">
        <v>1</v>
      </c>
      <c r="AG62" s="22"/>
      <c r="AH62" s="22">
        <v>156</v>
      </c>
    </row>
    <row r="63" spans="1:34" ht="9.9499999999999993" customHeight="1" x14ac:dyDescent="0.25">
      <c r="C63" s="68"/>
      <c r="D63" s="68"/>
      <c r="E63" s="68"/>
      <c r="G63" s="75"/>
      <c r="H63" s="75"/>
      <c r="I63" s="75"/>
      <c r="J63" s="76"/>
      <c r="K63" s="75"/>
      <c r="L63" s="75"/>
      <c r="M63" s="75"/>
      <c r="N63" s="76"/>
      <c r="O63" s="83" t="str">
        <f>IF(AB63+X63+AF63+T63=0,"",AB63+X63+AF63+T63)</f>
        <v/>
      </c>
      <c r="P63" s="83"/>
      <c r="Q63" s="83" t="str">
        <f>IF(AD63+Z63+AH63+V63=0,"",AD63+Z63+AH63+V63)</f>
        <v/>
      </c>
    </row>
    <row r="64" spans="1:34" ht="18" x14ac:dyDescent="0.25">
      <c r="A64" s="1" t="s">
        <v>54</v>
      </c>
      <c r="B64" s="1"/>
      <c r="C64" s="68">
        <f>IF(T64=0,"",T64)</f>
        <v>4</v>
      </c>
      <c r="D64" s="68"/>
      <c r="E64" s="68">
        <f>IF(V64=0,"",V64)</f>
        <v>1238</v>
      </c>
      <c r="G64" s="75">
        <f>IF(X64+T64=0,"",X64+T64)</f>
        <v>6</v>
      </c>
      <c r="H64" s="75"/>
      <c r="I64" s="75">
        <f>IF(Z64+V64=0,"",Z64+V64)</f>
        <v>1633</v>
      </c>
      <c r="J64" s="76"/>
      <c r="K64" s="75">
        <f>IF(X64+T64+AB64=0,"",X64+T64+AB64)</f>
        <v>10</v>
      </c>
      <c r="L64" s="75"/>
      <c r="M64" s="75">
        <f>IF(Z64+V64+AD64=0,"",Z64+V64+AD64)</f>
        <v>2781</v>
      </c>
      <c r="N64" s="76"/>
      <c r="O64" s="83">
        <f>IF(AB64+X64+AF64+T64=0,"",AB64+X64+AF64+T64)</f>
        <v>11</v>
      </c>
      <c r="P64" s="83"/>
      <c r="Q64" s="83">
        <f>IF(AD64+Z64+AH64+V64=0,"",AD64+Z64+AH64+V64)</f>
        <v>3128</v>
      </c>
      <c r="T64">
        <v>4</v>
      </c>
      <c r="V64">
        <v>1238</v>
      </c>
      <c r="X64">
        <v>2</v>
      </c>
      <c r="Z64">
        <v>395</v>
      </c>
      <c r="AB64">
        <v>4</v>
      </c>
      <c r="AD64">
        <v>1148</v>
      </c>
      <c r="AF64">
        <v>1</v>
      </c>
      <c r="AH64">
        <v>347</v>
      </c>
    </row>
    <row r="65" spans="1:34" ht="9.9499999999999993" customHeight="1" x14ac:dyDescent="0.25">
      <c r="C65" s="68"/>
      <c r="D65" s="68"/>
      <c r="E65" s="68"/>
      <c r="G65" s="75"/>
      <c r="H65" s="75"/>
      <c r="I65" s="75"/>
      <c r="J65" s="76"/>
      <c r="K65" s="75"/>
      <c r="L65" s="75"/>
      <c r="M65" s="75"/>
      <c r="N65" s="76"/>
      <c r="O65" s="83" t="str">
        <f>IF(AB65+X65+AF65+T65=0,"",AB65+X65+AF65+T65)</f>
        <v/>
      </c>
      <c r="P65" s="83"/>
      <c r="Q65" s="83" t="str">
        <f>IF(AD65+Z65+AH65+V65=0,"",AD65+Z65+AH65+V65)</f>
        <v/>
      </c>
    </row>
    <row r="66" spans="1:34" ht="18" x14ac:dyDescent="0.25">
      <c r="A66" s="1" t="s">
        <v>51</v>
      </c>
      <c r="B66" s="1"/>
      <c r="C66" s="68">
        <f>IF(T66=0,"",T66)</f>
        <v>1</v>
      </c>
      <c r="D66" s="68"/>
      <c r="E66" s="68">
        <f>IF(V66=0,"",V66)</f>
        <v>207</v>
      </c>
      <c r="G66" s="83">
        <f>IF(X66+T66=0,"",X66+T66)</f>
        <v>1</v>
      </c>
      <c r="H66" s="83"/>
      <c r="I66" s="83">
        <f>IF(Z66+V66=0,"",Z66+V66)</f>
        <v>207</v>
      </c>
      <c r="J66" s="76"/>
      <c r="K66" s="83">
        <f>IF(X66+T66+AB66=0,"",X66+T66+AB66)</f>
        <v>1</v>
      </c>
      <c r="L66" s="83"/>
      <c r="M66" s="83">
        <f>IF(Z66+V66+AD66=0,"",Z66+V66+AD66)</f>
        <v>207</v>
      </c>
      <c r="N66" s="76"/>
      <c r="O66" s="83">
        <f>IF(AB66+X66+AF66+T66=0,"",AB66+X66+AF66+T66)</f>
        <v>1</v>
      </c>
      <c r="P66" s="83"/>
      <c r="Q66" s="83">
        <f>IF(AD66+Z66+AH66+V66=0,"",AD66+Z66+AH66+V66)</f>
        <v>207</v>
      </c>
      <c r="T66">
        <v>1</v>
      </c>
      <c r="V66">
        <v>207</v>
      </c>
    </row>
    <row r="67" spans="1:34" ht="9.9499999999999993" customHeight="1" x14ac:dyDescent="0.25">
      <c r="C67" s="68"/>
      <c r="D67" s="68"/>
      <c r="E67" s="68"/>
      <c r="G67" s="75"/>
      <c r="H67" s="75"/>
      <c r="I67" s="75"/>
      <c r="J67" s="76"/>
      <c r="K67" s="75"/>
      <c r="L67" s="75"/>
      <c r="M67" s="75"/>
      <c r="N67" s="76"/>
      <c r="O67" s="83" t="str">
        <f>IF(AB67+X67+AF67+T67=0,"",AB67+X67+AF67+T67)</f>
        <v/>
      </c>
      <c r="P67" s="83"/>
      <c r="Q67" s="83" t="str">
        <f>IF(AD67+Z67+AH67+V67=0,"",AD67+Z67+AH67+V67)</f>
        <v/>
      </c>
    </row>
    <row r="68" spans="1:34" ht="18" x14ac:dyDescent="0.25">
      <c r="A68" s="1" t="s">
        <v>70</v>
      </c>
      <c r="B68" s="1"/>
      <c r="C68" s="68">
        <f>IF(T68=0,"",T68)</f>
        <v>2</v>
      </c>
      <c r="D68" s="68"/>
      <c r="E68" s="68">
        <f>IF(V68=0,"",V68)</f>
        <v>141</v>
      </c>
      <c r="G68" s="83">
        <f>IF(X68+T68=0,"",X68+T68)</f>
        <v>4</v>
      </c>
      <c r="H68" s="83"/>
      <c r="I68" s="83">
        <f>IF(Z68+V68=0,"",Z68+V68)</f>
        <v>324</v>
      </c>
      <c r="J68" s="76"/>
      <c r="K68" s="83">
        <f>IF(X68+T68+AB68=0,"",X68+T68+AB68)</f>
        <v>6</v>
      </c>
      <c r="L68" s="83"/>
      <c r="M68" s="83">
        <f>IF(Z68+V68+AD68=0,"",Z68+V68+AD68)</f>
        <v>576</v>
      </c>
      <c r="N68" s="76"/>
      <c r="O68" s="83">
        <f>IF(AB68+X68+AF68+T68=0,"",AB68+X68+AF68+T68)</f>
        <v>9</v>
      </c>
      <c r="P68" s="83"/>
      <c r="Q68" s="83">
        <f>IF(AD68+Z68+AH68+V68=0,"",AD68+Z68+AH68+V68)</f>
        <v>823</v>
      </c>
      <c r="T68">
        <v>2</v>
      </c>
      <c r="V68">
        <v>141</v>
      </c>
      <c r="X68">
        <v>2</v>
      </c>
      <c r="Z68">
        <v>183</v>
      </c>
      <c r="AB68">
        <v>2</v>
      </c>
      <c r="AD68">
        <v>252</v>
      </c>
      <c r="AF68">
        <v>3</v>
      </c>
      <c r="AH68">
        <v>247</v>
      </c>
    </row>
    <row r="69" spans="1:34" ht="9.9499999999999993" customHeight="1" x14ac:dyDescent="0.25">
      <c r="C69" s="68"/>
      <c r="D69" s="68"/>
      <c r="E69" s="68"/>
      <c r="G69" s="75"/>
      <c r="H69" s="75"/>
      <c r="I69" s="75"/>
      <c r="J69" s="76"/>
      <c r="K69" s="75"/>
      <c r="L69" s="75"/>
      <c r="M69" s="75"/>
      <c r="N69" s="76"/>
      <c r="O69" s="83" t="str">
        <f>IF(AB69+X69+AF69+T69=0,"",AB69+X69+AF69+T69)</f>
        <v/>
      </c>
      <c r="P69" s="83"/>
      <c r="Q69" s="83" t="str">
        <f>IF(AD69+Z69+AH69+V69=0,"",AD69+Z69+AH69+V69)</f>
        <v/>
      </c>
    </row>
    <row r="70" spans="1:34" ht="18" x14ac:dyDescent="0.25">
      <c r="A70" s="1" t="s">
        <v>61</v>
      </c>
      <c r="B70" s="1"/>
      <c r="C70" s="68">
        <f>IF(T70=0,"",T70)</f>
        <v>1</v>
      </c>
      <c r="D70" s="68"/>
      <c r="E70" s="68">
        <f>IF(V70=0,"",V70)</f>
        <v>188</v>
      </c>
      <c r="G70" s="75">
        <f>IF(X70+T70=0,"",X70+T70)</f>
        <v>1</v>
      </c>
      <c r="H70" s="75"/>
      <c r="I70" s="75">
        <f>IF(Z70+V70=0,"",Z70+V70)</f>
        <v>188</v>
      </c>
      <c r="J70" s="76"/>
      <c r="K70" s="75">
        <f>IF(X70+T70+AB70=0,"",X70+T70+AB70)</f>
        <v>1</v>
      </c>
      <c r="L70" s="75"/>
      <c r="M70" s="75">
        <f>IF(Z70+V70+AD70=0,"",Z70+V70+AD70)</f>
        <v>188</v>
      </c>
      <c r="N70" s="76"/>
      <c r="O70" s="83">
        <f>IF(AB70+X70+AF70+T70=0,"",AB70+X70+AF70+T70)</f>
        <v>1</v>
      </c>
      <c r="P70" s="83"/>
      <c r="Q70" s="83">
        <f>IF(AD70+Z70+AH70+V70=0,"",AD70+Z70+AH70+V70)</f>
        <v>188</v>
      </c>
      <c r="T70">
        <v>1</v>
      </c>
      <c r="V70">
        <v>188</v>
      </c>
    </row>
    <row r="71" spans="1:34" ht="9.9499999999999993" customHeight="1" x14ac:dyDescent="0.25">
      <c r="A71" s="1"/>
      <c r="B71" s="1"/>
      <c r="C71" s="68"/>
      <c r="D71" s="68"/>
      <c r="E71" s="68"/>
      <c r="G71" s="75"/>
      <c r="H71" s="75"/>
      <c r="I71" s="75"/>
      <c r="J71" s="76"/>
      <c r="K71" s="75"/>
      <c r="L71" s="75"/>
      <c r="M71" s="75"/>
      <c r="N71" s="76"/>
      <c r="O71" s="83" t="str">
        <f>IF(AB71+X71+AF71+T71=0,"",AB71+X71+AF71+T71)</f>
        <v/>
      </c>
      <c r="P71" s="83"/>
      <c r="Q71" s="83" t="str">
        <f>IF(AD71+Z71+AH71+V71=0,"",AD71+Z71+AH71+V71)</f>
        <v/>
      </c>
    </row>
    <row r="72" spans="1:34" ht="18" x14ac:dyDescent="0.25">
      <c r="A72" s="1" t="s">
        <v>7</v>
      </c>
      <c r="B72" s="1"/>
      <c r="C72" s="68">
        <f>IF(T72=0,"",T72)</f>
        <v>51</v>
      </c>
      <c r="D72" s="68"/>
      <c r="E72" s="68">
        <f>IF(V72=0,"",V72)</f>
        <v>7675</v>
      </c>
      <c r="G72" s="75">
        <f>IF(X72+T72=0,"",X72+T72)</f>
        <v>51</v>
      </c>
      <c r="H72" s="75"/>
      <c r="I72" s="75">
        <f>IF(Z72+V72=0,"",Z72+V72)</f>
        <v>7675</v>
      </c>
      <c r="J72" s="76"/>
      <c r="K72" s="75">
        <f>IF(X72+T72+AB72=0,"",X72+T72+AB72)</f>
        <v>53</v>
      </c>
      <c r="L72" s="75"/>
      <c r="M72" s="75">
        <f>IF(Z72+V72+AD72=0,"",Z72+V72+AD72)</f>
        <v>8124</v>
      </c>
      <c r="N72" s="76"/>
      <c r="O72" s="83">
        <f>IF(AB72+X72+AF72+T72=0,"",AB72+X72+AF72+T72)</f>
        <v>55</v>
      </c>
      <c r="P72" s="83"/>
      <c r="Q72" s="83">
        <f>IF(AD72+Z72+AH72+V72=0,"",AD72+Z72+AH72+V72)</f>
        <v>8394</v>
      </c>
      <c r="T72">
        <v>51</v>
      </c>
      <c r="V72">
        <v>7675</v>
      </c>
      <c r="AB72">
        <v>2</v>
      </c>
      <c r="AD72">
        <v>449</v>
      </c>
      <c r="AF72">
        <v>2</v>
      </c>
      <c r="AH72">
        <v>270</v>
      </c>
    </row>
    <row r="73" spans="1:34" ht="9.9499999999999993" customHeight="1" x14ac:dyDescent="0.25">
      <c r="A73" s="1"/>
      <c r="B73" s="1"/>
      <c r="C73" s="68"/>
      <c r="D73" s="68"/>
      <c r="E73" s="68"/>
      <c r="G73" s="75"/>
      <c r="H73" s="75"/>
      <c r="I73" s="75"/>
      <c r="J73" s="76"/>
      <c r="K73" s="75"/>
      <c r="L73" s="75"/>
      <c r="M73" s="75"/>
      <c r="N73" s="76"/>
      <c r="O73" s="83" t="str">
        <f>IF(AB73+X73+AF73+T73=0,"",AB73+X73+AF73+T73)</f>
        <v/>
      </c>
      <c r="P73" s="83"/>
      <c r="Q73" s="83" t="str">
        <f>IF(AD73+Z73+AH73+V73=0,"",AD73+Z73+AH73+V73)</f>
        <v/>
      </c>
    </row>
    <row r="74" spans="1:34" ht="18" x14ac:dyDescent="0.25">
      <c r="A74" s="1" t="s">
        <v>63</v>
      </c>
      <c r="B74" s="1"/>
      <c r="C74" s="68">
        <f>IF(T74=0,"",T74)</f>
        <v>2</v>
      </c>
      <c r="D74" s="68"/>
      <c r="E74" s="68">
        <f>IF(V74=0,"",V74)</f>
        <v>343</v>
      </c>
      <c r="G74" s="75">
        <f>IF(X74+T74=0,"",X74+T74)</f>
        <v>2</v>
      </c>
      <c r="H74" s="75"/>
      <c r="I74" s="75">
        <f>IF(Z74+V74=0,"",Z74+V74)</f>
        <v>343</v>
      </c>
      <c r="J74" s="76"/>
      <c r="K74" s="75">
        <f>IF(X74+T74+AB74=0,"",X74+T74+AB74)</f>
        <v>2</v>
      </c>
      <c r="L74" s="75"/>
      <c r="M74" s="75">
        <f>IF(Z74+V74+AD74=0,"",Z74+V74+AD74)</f>
        <v>343</v>
      </c>
      <c r="N74" s="76"/>
      <c r="O74" s="83">
        <f>IF(AB74+X74+AF74+T74=0,"",AB74+X74+AF74+T74)</f>
        <v>3</v>
      </c>
      <c r="P74" s="83"/>
      <c r="Q74" s="83">
        <f>IF(AD74+Z74+AH74+V74=0,"",AD74+Z74+AH74+V74)</f>
        <v>679</v>
      </c>
      <c r="T74">
        <v>2</v>
      </c>
      <c r="V74">
        <v>343</v>
      </c>
      <c r="AF74">
        <v>1</v>
      </c>
      <c r="AH74">
        <v>336</v>
      </c>
    </row>
    <row r="75" spans="1:34" ht="9.9499999999999993" customHeight="1" x14ac:dyDescent="0.25">
      <c r="A75" s="1"/>
      <c r="B75" s="1"/>
      <c r="C75" s="68"/>
      <c r="D75" s="68"/>
      <c r="E75" s="68"/>
      <c r="G75" s="75" t="str">
        <f>IF(X75+T75=0,"",X75+T75)</f>
        <v/>
      </c>
      <c r="H75" s="75"/>
      <c r="I75" s="75" t="str">
        <f>IF(Z75+V75=0,"",Z75+V75)</f>
        <v/>
      </c>
      <c r="J75" s="76"/>
      <c r="K75" s="75"/>
      <c r="L75" s="75"/>
      <c r="M75" s="75"/>
      <c r="N75" s="76"/>
      <c r="O75" s="83" t="str">
        <f>IF(AB75+X75+AF75+T75=0,"",AB75+X75+AF75+T75)</f>
        <v/>
      </c>
      <c r="P75" s="83"/>
      <c r="Q75" s="83" t="str">
        <f>IF(AD75+Z75+AH75+V75=0,"",AD75+Z75+AH75+V75)</f>
        <v/>
      </c>
    </row>
    <row r="76" spans="1:34" ht="18" x14ac:dyDescent="0.25">
      <c r="A76" s="1" t="s">
        <v>52</v>
      </c>
      <c r="B76" s="1"/>
      <c r="C76" s="68">
        <f>IF(T76=0,"",T76)</f>
        <v>1</v>
      </c>
      <c r="D76" s="68"/>
      <c r="E76" s="68">
        <f>IF(V76=0,"",V76)</f>
        <v>91</v>
      </c>
      <c r="G76" s="75">
        <f>IF(X76+T76=0,"",X76+T76)</f>
        <v>1</v>
      </c>
      <c r="H76" s="75"/>
      <c r="I76" s="75">
        <f>IF(Z76+V76=0,"",Z76+V76)</f>
        <v>91</v>
      </c>
      <c r="J76" s="76"/>
      <c r="K76" s="75">
        <f>IF(X76+T76+AB76=0,"",X76+T76+AB76)</f>
        <v>3</v>
      </c>
      <c r="L76" s="75"/>
      <c r="M76" s="75">
        <f>IF(Z76+V76+AD76=0,"",Z76+V76+AD76)</f>
        <v>883</v>
      </c>
      <c r="N76" s="76"/>
      <c r="O76" s="83">
        <f>IF(AB76+X76+AF76+T76=0,"",AB76+X76+AF76+T76)</f>
        <v>3</v>
      </c>
      <c r="P76" s="83"/>
      <c r="Q76" s="83">
        <f>IF(AD76+Z76+AH76+V76=0,"",AD76+Z76+AH76+V76)</f>
        <v>883</v>
      </c>
      <c r="T76">
        <v>1</v>
      </c>
      <c r="V76">
        <v>91</v>
      </c>
      <c r="AB76">
        <v>2</v>
      </c>
      <c r="AD76">
        <v>792</v>
      </c>
    </row>
    <row r="77" spans="1:34" ht="9.9499999999999993" customHeight="1" x14ac:dyDescent="0.25">
      <c r="A77" s="1"/>
      <c r="B77" s="1"/>
      <c r="C77" s="68"/>
      <c r="D77" s="68"/>
      <c r="E77" s="68"/>
      <c r="G77" s="75" t="str">
        <f>IF(X77+T77=0,"",X77+T77)</f>
        <v/>
      </c>
      <c r="H77" s="75"/>
      <c r="I77" s="75" t="str">
        <f>IF(Z77+V77=0,"",Z77+V77)</f>
        <v/>
      </c>
      <c r="J77" s="76"/>
      <c r="K77" s="75"/>
      <c r="L77" s="75"/>
      <c r="M77" s="75"/>
      <c r="N77" s="76"/>
      <c r="O77" s="83" t="str">
        <f>IF(AB77+X77+AF77+T77=0,"",AB77+X77+AF77+T77)</f>
        <v/>
      </c>
      <c r="P77" s="83"/>
      <c r="Q77" s="83" t="str">
        <f>IF(AD77+Z77+AH77+V77=0,"",AD77+Z77+AH77+V77)</f>
        <v/>
      </c>
    </row>
    <row r="78" spans="1:34" ht="18" x14ac:dyDescent="0.25">
      <c r="A78" s="1" t="s">
        <v>31</v>
      </c>
      <c r="B78" s="1"/>
      <c r="C78" s="68">
        <f>IF(T78=0,"",T78)</f>
        <v>5</v>
      </c>
      <c r="D78" s="68"/>
      <c r="E78" s="68">
        <f>IF(V78=0,"",V78)</f>
        <v>582</v>
      </c>
      <c r="G78" s="75">
        <f>IF(X78+T78=0,"",X78+T78)</f>
        <v>5</v>
      </c>
      <c r="H78" s="75"/>
      <c r="I78" s="75">
        <f>IF(Z78+V78=0,"",Z78+V78)</f>
        <v>582</v>
      </c>
      <c r="J78" s="76"/>
      <c r="K78" s="75">
        <f>IF(X78+T78+AB78=0,"",X78+T78+AB78)</f>
        <v>6</v>
      </c>
      <c r="L78" s="75"/>
      <c r="M78" s="75">
        <f>IF(Z78+V78+AD78=0,"",Z78+V78+AD78)</f>
        <v>709</v>
      </c>
      <c r="N78" s="76"/>
      <c r="O78" s="83">
        <f>IF(AB78+X78+AF78+T78=0,"",AB78+X78+AF78+T78)</f>
        <v>8</v>
      </c>
      <c r="P78" s="83"/>
      <c r="Q78" s="83">
        <f>IF(AD78+Z78+AH78+V78=0,"",AD78+Z78+AH78+V78)</f>
        <v>903</v>
      </c>
      <c r="T78">
        <v>5</v>
      </c>
      <c r="V78">
        <v>582</v>
      </c>
      <c r="AB78">
        <v>1</v>
      </c>
      <c r="AD78">
        <v>127</v>
      </c>
      <c r="AF78">
        <v>2</v>
      </c>
      <c r="AH78">
        <v>194</v>
      </c>
    </row>
    <row r="79" spans="1:34" ht="9.9499999999999993" customHeight="1" x14ac:dyDescent="0.25">
      <c r="A79" s="1"/>
      <c r="B79" s="1"/>
      <c r="C79" s="68"/>
      <c r="D79" s="68"/>
      <c r="E79" s="68"/>
      <c r="G79" s="75" t="str">
        <f>IF(X79+T79=0,"",X79+T79)</f>
        <v/>
      </c>
      <c r="H79" s="75"/>
      <c r="I79" s="75" t="str">
        <f>IF(Z79+V79=0,"",Z79+V79)</f>
        <v/>
      </c>
      <c r="J79" s="76"/>
      <c r="K79" s="75"/>
      <c r="L79" s="75"/>
      <c r="M79" s="75"/>
      <c r="N79" s="76"/>
      <c r="O79" s="83" t="str">
        <f>IF(AB79+X79+AF79+T79=0,"",AB79+X79+AF79+T79)</f>
        <v/>
      </c>
      <c r="P79" s="83"/>
      <c r="Q79" s="83" t="str">
        <f>IF(AD79+Z79+AH79+V79=0,"",AD79+Z79+AH79+V79)</f>
        <v/>
      </c>
    </row>
    <row r="80" spans="1:34" ht="18" x14ac:dyDescent="0.25">
      <c r="A80" s="1" t="s">
        <v>72</v>
      </c>
      <c r="B80" s="1"/>
      <c r="C80" s="68">
        <f>IF(T80=0,"",T80)</f>
        <v>2</v>
      </c>
      <c r="D80" s="68"/>
      <c r="E80" s="68">
        <f>IF(V80=0,"",V80)</f>
        <v>264</v>
      </c>
      <c r="G80" s="75">
        <f>IF(X80+T80=0,"",X80+T80)</f>
        <v>2</v>
      </c>
      <c r="H80" s="75"/>
      <c r="I80" s="75">
        <f>IF(Z80+V80=0,"",Z80+V80)</f>
        <v>264</v>
      </c>
      <c r="J80" s="76"/>
      <c r="K80" s="75">
        <f>IF(X80+T80+AB80=0,"",X80+T80+AB80)</f>
        <v>3</v>
      </c>
      <c r="L80" s="75"/>
      <c r="M80" s="75">
        <f>IF(Z80+V80+AD80=0,"",Z80+V80+AD80)</f>
        <v>344</v>
      </c>
      <c r="N80" s="76"/>
      <c r="O80" s="83">
        <f>IF(AB80+X80+AF80+T80=0,"",AB80+X80+AF80+T80)</f>
        <v>3</v>
      </c>
      <c r="P80" s="83"/>
      <c r="Q80" s="83">
        <f>IF(AD80+Z80+AH80+V80=0,"",AD80+Z80+AH80+V80)</f>
        <v>344</v>
      </c>
      <c r="T80">
        <v>2</v>
      </c>
      <c r="V80">
        <v>264</v>
      </c>
      <c r="AB80">
        <v>1</v>
      </c>
      <c r="AD80">
        <v>80</v>
      </c>
    </row>
    <row r="81" spans="1:34" ht="9.9499999999999993" customHeight="1" x14ac:dyDescent="0.25">
      <c r="A81" s="1"/>
      <c r="B81" s="1"/>
      <c r="C81" s="68"/>
      <c r="D81" s="68"/>
      <c r="E81" s="68"/>
      <c r="G81" s="75" t="str">
        <f>IF(X81+T81=0,"",X81+T81)</f>
        <v/>
      </c>
      <c r="H81" s="75"/>
      <c r="I81" s="75" t="str">
        <f>IF(Z81+V81=0,"",Z81+V81)</f>
        <v/>
      </c>
      <c r="J81" s="76"/>
      <c r="K81" s="75"/>
      <c r="L81" s="75"/>
      <c r="M81" s="75"/>
      <c r="N81" s="76"/>
      <c r="O81" s="83" t="str">
        <f>IF(AB81+X81+AF81+T81=0,"",AB81+X81+AF81+T81)</f>
        <v/>
      </c>
      <c r="P81" s="83"/>
      <c r="Q81" s="83" t="str">
        <f>IF(AD81+Z81+AH81+V81=0,"",AD81+Z81+AH81+V81)</f>
        <v/>
      </c>
    </row>
    <row r="82" spans="1:34" ht="18" x14ac:dyDescent="0.25">
      <c r="A82" s="1" t="s">
        <v>71</v>
      </c>
      <c r="B82" s="1"/>
      <c r="C82" s="68">
        <f>IF(T82=0,"",T82)</f>
        <v>1</v>
      </c>
      <c r="D82" s="68"/>
      <c r="E82" s="68">
        <f>IF(V82=0,"",V82)</f>
        <v>120</v>
      </c>
      <c r="G82" s="75">
        <f>IF(X82+T82=0,"",X82+T82)</f>
        <v>1</v>
      </c>
      <c r="H82" s="75"/>
      <c r="I82" s="75">
        <f>IF(Z82+V82=0,"",Z82+V82)</f>
        <v>120</v>
      </c>
      <c r="J82" s="76"/>
      <c r="K82" s="75">
        <f>IF(X82+T82+AB82=0,"",X82+T82+AB82)</f>
        <v>2</v>
      </c>
      <c r="L82" s="75"/>
      <c r="M82" s="75">
        <f>IF(Z82+V82+AD82=0,"",Z82+V82+AD82)</f>
        <v>253</v>
      </c>
      <c r="N82" s="76"/>
      <c r="O82" s="83">
        <f>IF(AB82+X82+AF82+T82=0,"",AB82+X82+AF82+T82)</f>
        <v>2</v>
      </c>
      <c r="P82" s="83"/>
      <c r="Q82" s="83">
        <f>IF(AD82+Z82+AH82+V82=0,"",AD82+Z82+AH82+V82)</f>
        <v>253</v>
      </c>
      <c r="T82">
        <v>1</v>
      </c>
      <c r="V82">
        <v>120</v>
      </c>
      <c r="AB82">
        <v>1</v>
      </c>
      <c r="AD82">
        <v>133</v>
      </c>
    </row>
    <row r="83" spans="1:34" ht="9.9499999999999993" customHeight="1" x14ac:dyDescent="0.25">
      <c r="A83" s="1"/>
      <c r="B83" s="1"/>
      <c r="C83" s="68"/>
      <c r="D83" s="68"/>
      <c r="E83" s="68"/>
      <c r="G83" s="75" t="str">
        <f>IF(X83+T83=0,"",X83+T83)</f>
        <v/>
      </c>
      <c r="H83" s="75"/>
      <c r="I83" s="75" t="str">
        <f>IF(Z83+V83=0,"",Z83+V83)</f>
        <v/>
      </c>
      <c r="J83" s="76"/>
      <c r="K83" s="75"/>
      <c r="L83" s="75"/>
      <c r="M83" s="75"/>
      <c r="N83" s="76"/>
      <c r="O83" s="83" t="str">
        <f>IF(AB83+X83+AF83+T83=0,"",AB83+X83+AF83+T83)</f>
        <v/>
      </c>
      <c r="P83" s="83"/>
      <c r="Q83" s="83" t="str">
        <f>IF(AD83+Z83+AH83+V83=0,"",AD83+Z83+AH83+V83)</f>
        <v/>
      </c>
    </row>
    <row r="84" spans="1:34" ht="18" x14ac:dyDescent="0.25">
      <c r="A84" s="1" t="s">
        <v>58</v>
      </c>
      <c r="B84" s="1"/>
      <c r="C84" s="68" t="str">
        <f>IF(T84=0,"",T84)</f>
        <v/>
      </c>
      <c r="D84" s="68"/>
      <c r="E84" s="68" t="str">
        <f>IF(V84=0,"",V84)</f>
        <v/>
      </c>
      <c r="G84" s="75">
        <f>IF(X84+T84=0,"",X84+T84)</f>
        <v>2</v>
      </c>
      <c r="H84" s="75"/>
      <c r="I84" s="75">
        <f>IF(Z84+V84=0,"",Z84+V84)</f>
        <v>455</v>
      </c>
      <c r="J84" s="76"/>
      <c r="K84" s="75">
        <f>IF(X84+T84+AB84=0,"",X84+T84+AB84)</f>
        <v>2</v>
      </c>
      <c r="L84" s="75"/>
      <c r="M84" s="75">
        <f>IF(Z84+V84+AD84=0,"",Z84+V84+AD84)</f>
        <v>455</v>
      </c>
      <c r="N84" s="76"/>
      <c r="O84" s="83">
        <f>IF(AB84+X84+AF84+T84=0,"",AB84+X84+AF84+T84)</f>
        <v>2</v>
      </c>
      <c r="P84" s="83"/>
      <c r="Q84" s="83">
        <f>IF(AD84+Z84+AH84+V84=0,"",AD84+Z84+AH84+V84)</f>
        <v>455</v>
      </c>
      <c r="X84">
        <v>2</v>
      </c>
      <c r="Z84">
        <v>455</v>
      </c>
    </row>
    <row r="85" spans="1:34" ht="9.9499999999999993" customHeight="1" x14ac:dyDescent="0.25">
      <c r="A85" s="1"/>
      <c r="B85" s="1"/>
      <c r="C85" s="68"/>
      <c r="D85" s="68"/>
      <c r="E85" s="68"/>
      <c r="G85" s="75"/>
      <c r="H85" s="75"/>
      <c r="I85" s="75"/>
      <c r="J85" s="76"/>
      <c r="K85" s="75"/>
      <c r="L85" s="75"/>
      <c r="M85" s="75"/>
      <c r="N85" s="76"/>
      <c r="O85" s="83"/>
      <c r="P85" s="83"/>
      <c r="Q85" s="83"/>
    </row>
    <row r="86" spans="1:34" ht="18" x14ac:dyDescent="0.25">
      <c r="A86" s="1" t="s">
        <v>30</v>
      </c>
      <c r="B86" s="1"/>
      <c r="C86" s="68" t="str">
        <f>IF(T86=0,"",T86)</f>
        <v/>
      </c>
      <c r="D86" s="68"/>
      <c r="E86" s="68" t="str">
        <f>IF(V86=0,"",V86)</f>
        <v/>
      </c>
      <c r="G86" s="75" t="str">
        <f>IF(X86+T86=0,"",X86+T86)</f>
        <v/>
      </c>
      <c r="H86" s="75"/>
      <c r="I86" s="75" t="str">
        <f>IF(Z86+V86=0,"",Z86+V86)</f>
        <v/>
      </c>
      <c r="J86" s="76"/>
      <c r="K86" s="75">
        <f>IF(X86+T86+AB86=0,"",X86+T86+AB86)</f>
        <v>1</v>
      </c>
      <c r="L86" s="75"/>
      <c r="M86" s="75">
        <f>IF(Z86+V86+AD86=0,"",Z86+V86+AD86)</f>
        <v>592</v>
      </c>
      <c r="N86" s="76"/>
      <c r="O86" s="83">
        <f>IF(AB86+X86+AF86+T86=0,"",AB86+X86+AF86+T86)</f>
        <v>2</v>
      </c>
      <c r="P86" s="83"/>
      <c r="Q86" s="83">
        <f>IF(AD86+Z86+AH86+V86=0,"",AD86+Z86+AH86+V86)</f>
        <v>635</v>
      </c>
      <c r="AB86">
        <v>1</v>
      </c>
      <c r="AD86">
        <v>592</v>
      </c>
      <c r="AF86">
        <v>1</v>
      </c>
      <c r="AH86">
        <v>43</v>
      </c>
    </row>
    <row r="87" spans="1:34" ht="9.9499999999999993" customHeight="1" x14ac:dyDescent="0.25">
      <c r="A87" s="1"/>
      <c r="B87" s="1"/>
      <c r="C87" s="68"/>
      <c r="D87" s="68"/>
      <c r="E87" s="68"/>
      <c r="G87" s="75"/>
      <c r="H87" s="75"/>
      <c r="I87" s="75"/>
      <c r="J87" s="76"/>
      <c r="K87" s="75"/>
      <c r="L87" s="75"/>
      <c r="M87" s="75"/>
      <c r="N87" s="76"/>
      <c r="O87" s="83"/>
      <c r="P87" s="83"/>
      <c r="Q87" s="83"/>
    </row>
    <row r="88" spans="1:34" ht="18" x14ac:dyDescent="0.25">
      <c r="A88" s="1" t="s">
        <v>48</v>
      </c>
      <c r="B88" s="1"/>
      <c r="C88" s="68" t="str">
        <f>IF(T88=0,"",T88)</f>
        <v/>
      </c>
      <c r="D88" s="68"/>
      <c r="E88" s="68" t="str">
        <f>IF(V88=0,"",V88)</f>
        <v/>
      </c>
      <c r="G88" s="75" t="str">
        <f>IF(X88+T88=0,"",X88+T88)</f>
        <v/>
      </c>
      <c r="H88" s="75"/>
      <c r="I88" s="75" t="str">
        <f>IF(Z88+V88=0,"",Z88+V88)</f>
        <v/>
      </c>
      <c r="J88" s="76"/>
      <c r="K88" s="75">
        <f>IF(X88+T88+AB88=0,"",X88+T88+AB88)</f>
        <v>1</v>
      </c>
      <c r="L88" s="75"/>
      <c r="M88" s="75">
        <f>IF(Z88+V88+AD88=0,"",Z88+V88+AD88)</f>
        <v>496</v>
      </c>
      <c r="N88" s="76"/>
      <c r="O88" s="83">
        <f>IF(AB88+X88+AF88+T88=0,"",AB88+X88+AF88+T88)</f>
        <v>1</v>
      </c>
      <c r="P88" s="83"/>
      <c r="Q88" s="83">
        <f>IF(AD88+Z88+AH88+V88=0,"",AD88+Z88+AH88+V88)</f>
        <v>496</v>
      </c>
      <c r="AB88">
        <v>1</v>
      </c>
      <c r="AD88">
        <v>496</v>
      </c>
    </row>
    <row r="89" spans="1:34" ht="9.9499999999999993" customHeight="1" x14ac:dyDescent="0.25">
      <c r="A89" s="1"/>
      <c r="B89" s="1"/>
      <c r="C89" s="68"/>
      <c r="D89" s="68"/>
      <c r="E89" s="68"/>
      <c r="G89" s="75"/>
      <c r="H89" s="75"/>
      <c r="I89" s="75"/>
      <c r="J89" s="76"/>
      <c r="K89" s="75"/>
      <c r="L89" s="75"/>
      <c r="M89" s="75"/>
      <c r="N89" s="76"/>
      <c r="O89" s="83"/>
      <c r="P89" s="83"/>
      <c r="Q89" s="83"/>
    </row>
    <row r="90" spans="1:34" ht="18" x14ac:dyDescent="0.25">
      <c r="A90" s="1" t="s">
        <v>55</v>
      </c>
      <c r="B90" s="1"/>
      <c r="C90" s="68"/>
      <c r="D90" s="68"/>
      <c r="E90" s="68"/>
      <c r="G90" s="75"/>
      <c r="H90" s="75"/>
      <c r="I90" s="75"/>
      <c r="J90" s="76"/>
      <c r="K90" s="75"/>
      <c r="L90" s="75"/>
      <c r="M90" s="75"/>
      <c r="N90" s="76"/>
      <c r="O90" s="83">
        <f>IF(AB90+X90+AF90+T90=0,"",AB90+X90+AF90+T90)</f>
        <v>1</v>
      </c>
      <c r="P90" s="83"/>
      <c r="Q90" s="83">
        <f>IF(AD90+Z90+AH90+V90=0,"",AD90+Z90+AH90+V90)</f>
        <v>40</v>
      </c>
      <c r="AF90">
        <v>1</v>
      </c>
      <c r="AH90">
        <v>40</v>
      </c>
    </row>
    <row r="91" spans="1:34" ht="9" customHeight="1" x14ac:dyDescent="0.25">
      <c r="A91" s="1"/>
      <c r="B91" s="1"/>
      <c r="C91" s="68"/>
      <c r="D91" s="68"/>
      <c r="E91" s="68"/>
      <c r="G91" s="75" t="str">
        <f>IF(X91+T91=0,"",X91+T91)</f>
        <v/>
      </c>
      <c r="H91" s="75"/>
      <c r="I91" s="75" t="str">
        <f>IF(Z91+V91=0,"",Z91+V91)</f>
        <v/>
      </c>
      <c r="J91" s="76"/>
      <c r="K91" s="75"/>
      <c r="L91" s="75"/>
      <c r="M91" s="75"/>
      <c r="N91" s="76"/>
      <c r="O91" s="83" t="str">
        <f>IF(AB91+X91+AF91+T91=0,"",AB91+X91+AF91+T91)</f>
        <v/>
      </c>
      <c r="P91" s="83"/>
      <c r="Q91" s="83" t="str">
        <f>IF(AD91+Z91+AH91+V91=0,"",AD91+Z91+AH91+V91)</f>
        <v/>
      </c>
    </row>
    <row r="92" spans="1:34" ht="18.75" thickBot="1" x14ac:dyDescent="0.3">
      <c r="A92" s="7" t="s">
        <v>3</v>
      </c>
      <c r="B92" s="7"/>
      <c r="C92" s="74">
        <f>SUM(C50:C91)</f>
        <v>114</v>
      </c>
      <c r="D92" s="67"/>
      <c r="E92" s="74">
        <f>SUM(E50:E91)</f>
        <v>17381</v>
      </c>
      <c r="G92" s="74">
        <f>SUM(G50:G91)</f>
        <v>128</v>
      </c>
      <c r="H92" s="75"/>
      <c r="I92" s="74">
        <f>SUM(I50:I91)</f>
        <v>19867</v>
      </c>
      <c r="J92" s="76"/>
      <c r="K92" s="74">
        <f>SUM(K50:K91)</f>
        <v>148</v>
      </c>
      <c r="L92" s="75"/>
      <c r="M92" s="74">
        <f>SUM(M50:M91)</f>
        <v>25281</v>
      </c>
      <c r="N92" s="76"/>
      <c r="O92" s="74">
        <f>SUM(O50:O91)</f>
        <v>171</v>
      </c>
      <c r="P92" s="75"/>
      <c r="Q92" s="74">
        <f>SUM(Q50:Q91)</f>
        <v>30236</v>
      </c>
      <c r="T92">
        <f>SUM(T50:T91)</f>
        <v>114</v>
      </c>
      <c r="V92">
        <f>SUM(V50:V91)</f>
        <v>17381</v>
      </c>
      <c r="X92">
        <f>SUM(X50:X91)</f>
        <v>14</v>
      </c>
      <c r="Z92">
        <f>SUM(Z50:Z91)</f>
        <v>2486</v>
      </c>
      <c r="AB92">
        <f>SUM(AB50:AB91)</f>
        <v>20</v>
      </c>
      <c r="AD92">
        <f>SUM(AD50:AD91)</f>
        <v>5414</v>
      </c>
      <c r="AF92">
        <f>SUM(AF50:AF91)</f>
        <v>23</v>
      </c>
      <c r="AH92">
        <f>SUM(AH50:AH91)</f>
        <v>4955</v>
      </c>
    </row>
    <row r="93" spans="1:34" ht="10.5" customHeight="1" thickTop="1" x14ac:dyDescent="0.25"/>
    <row r="94" spans="1:34" ht="7.5" customHeight="1" x14ac:dyDescent="0.25"/>
  </sheetData>
  <mergeCells count="14">
    <mergeCell ref="O46:Q46"/>
    <mergeCell ref="C47:E47"/>
    <mergeCell ref="G47:I47"/>
    <mergeCell ref="K47:M47"/>
    <mergeCell ref="O47:Q47"/>
    <mergeCell ref="X4:Z4"/>
    <mergeCell ref="AB4:AD4"/>
    <mergeCell ref="AF4:AH4"/>
    <mergeCell ref="O3:Q3"/>
    <mergeCell ref="C4:E4"/>
    <mergeCell ref="G4:I4"/>
    <mergeCell ref="K4:M4"/>
    <mergeCell ref="O4:Q4"/>
    <mergeCell ref="T4:V4"/>
  </mergeCells>
  <pageMargins left="0.5" right="0.5" top="1" bottom="0.75" header="0.5" footer="0.5"/>
  <pageSetup scale="59" fitToHeight="0" orientation="portrait" r:id="rId1"/>
  <headerFooter scaleWithDoc="0" alignWithMargins="0">
    <oddFooter>&amp;C&amp;"Arial,Bold"&amp;10E-&amp;P</oddFooter>
  </headerFooter>
  <rowBreaks count="1" manualBreakCount="1">
    <brk id="4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Deflags 80-05</vt:lpstr>
      <vt:lpstr>Deflags 06-09</vt:lpstr>
      <vt:lpstr>Deflags 10-12</vt:lpstr>
      <vt:lpstr>Deflags 13-15</vt:lpstr>
      <vt:lpstr>Deflags 16-17</vt:lpstr>
      <vt:lpstr>Deflags 18-19</vt:lpstr>
      <vt:lpstr>Deflags 20-21</vt:lpstr>
      <vt:lpstr>'Deflags 06-09'!Print_Area</vt:lpstr>
      <vt:lpstr>'Deflags 10-12'!Print_Area</vt:lpstr>
      <vt:lpstr>'Deflags 13-15'!Print_Area</vt:lpstr>
      <vt:lpstr>'Deflags 16-17'!Print_Area</vt:lpstr>
      <vt:lpstr>'Deflags 18-19'!Print_Area</vt:lpstr>
      <vt:lpstr>'Deflags 20-21'!Print_Area</vt:lpstr>
      <vt:lpstr>'Deflags 80-05'!Print_Area</vt:lpstr>
      <vt:lpstr>'Deflags 13-15'!Print_Titles</vt:lpstr>
      <vt:lpstr>'Deflags 16-17'!Print_Titles</vt:lpstr>
      <vt:lpstr>'Deflags 18-19'!Print_Titles</vt:lpstr>
      <vt:lpstr>'Deflags 20-21'!Print_Titles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Pearce, Laura</dc:creator>
  <cp:lastModifiedBy>Pearce, Laura</cp:lastModifiedBy>
  <dcterms:created xsi:type="dcterms:W3CDTF">2025-06-18T18:41:15Z</dcterms:created>
  <dcterms:modified xsi:type="dcterms:W3CDTF">2025-06-18T18:41:48Z</dcterms:modified>
</cp:coreProperties>
</file>