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HDQMDM1FPCL2V1\CF-Treasury\Investor Relations\Earnings\Factbook Archive\Web docs\"/>
    </mc:Choice>
  </mc:AlternateContent>
  <xr:revisionPtr revIDLastSave="0" documentId="8_{A4397940-8AA9-4088-AE18-AE56F15C3F28}" xr6:coauthVersionLast="47" xr6:coauthVersionMax="47" xr10:uidLastSave="{00000000-0000-0000-0000-000000000000}"/>
  <bookViews>
    <workbookView xWindow="-120" yWindow="-120" windowWidth="57840" windowHeight="23520" xr2:uid="{242C618E-85FE-4CDE-A1CC-2604B3E99000}"/>
  </bookViews>
  <sheets>
    <sheet name="Conversion 80-05" sheetId="1" r:id="rId1"/>
    <sheet name="Conversions 06-09" sheetId="2" r:id="rId2"/>
    <sheet name="Conversions 10-12" sheetId="3" r:id="rId3"/>
    <sheet name="Conversions 13-15" sheetId="4" r:id="rId4"/>
    <sheet name="Conversions 16-17" sheetId="5" r:id="rId5"/>
    <sheet name="Conversions 18-19" sheetId="6" r:id="rId6"/>
    <sheet name="Conversions 20-21" sheetId="7" r:id="rId7"/>
  </sheets>
  <externalReferences>
    <externalReference r:id="rId8"/>
    <externalReference r:id="rId9"/>
    <externalReference r:id="rId10"/>
  </externalReferences>
  <definedNames>
    <definedName name="AbbrevQtr">[1]Cover!$C$4</definedName>
    <definedName name="Activity">[2]Sheet1!$A$4:$A$8</definedName>
    <definedName name="Month">[1]Cover!$C$5</definedName>
    <definedName name="NvsASD">"V2000-09-08"</definedName>
    <definedName name="NvsAutoDrillOk">"VN"</definedName>
    <definedName name="NvsElapsedTime">0.000234143517445773</definedName>
    <definedName name="NvsEndTime">36707.2948738426</definedName>
    <definedName name="NvsInstSpec">"%,FMI_ALT_BU,TCA_ALTBU_CORPS,NCONSOLIDATING"</definedName>
    <definedName name="NvsLayoutType">"M3"</definedName>
    <definedName name="NvsNplSpec">"%,X,RZF..,CZF.."</definedName>
    <definedName name="NvsPanelEffdt">"V9999-01-01"</definedName>
    <definedName name="NvsPanelSetid">"VMIDIV"</definedName>
    <definedName name="NvsReqBU">"V52"</definedName>
    <definedName name="NvsReqBUOnly">"VN"</definedName>
    <definedName name="NvsTransLed">"VN"</definedName>
    <definedName name="NvsTreeASD">"V2000-09-08"</definedName>
    <definedName name="NvsValTbl.PRODUCT">"MI_GL_PRODCT_VW"</definedName>
    <definedName name="Ownership">[2]Sheet1!$C$4:$C$7</definedName>
    <definedName name="_xlnm.Print_Area" localSheetId="0">'Conversion 80-05'!$A$1:$Y$87</definedName>
    <definedName name="_xlnm.Print_Area" localSheetId="1">'Conversions 06-09'!$A$1:$Q$90</definedName>
    <definedName name="_xlnm.Print_Area" localSheetId="2">'Conversions 10-12'!$A$1:$Q$71</definedName>
    <definedName name="_xlnm.Print_Area" localSheetId="3">'Conversions 13-15'!$A$1:$Q$74</definedName>
    <definedName name="_xlnm.Print_Area" localSheetId="4">'Conversions 16-17'!$A$1:$Q$64</definedName>
    <definedName name="_xlnm.Print_Area" localSheetId="5">'Conversions 18-19'!$A$1:$Q$97</definedName>
    <definedName name="_xlnm.Print_Area" localSheetId="6">'Conversions 20-21'!$A$1:$Q$84</definedName>
    <definedName name="_xlnm.Print_Titles" localSheetId="5">'Conversions 18-19'!$1:$1</definedName>
    <definedName name="PriorYear">[1]Cover!$C$6</definedName>
    <definedName name="QUARTERINCAPS">[3]Cover!$J$1</definedName>
    <definedName name="Year">[1]Cover!$C$2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7" l="1"/>
  <c r="K3" i="7"/>
  <c r="O3" i="7"/>
  <c r="C7" i="7"/>
  <c r="C43" i="7" s="1"/>
  <c r="U43" i="7" s="1"/>
  <c r="U45" i="7" s="1"/>
  <c r="E7" i="7"/>
  <c r="E43" i="7" s="1"/>
  <c r="W43" i="7" s="1"/>
  <c r="W45" i="7" s="1"/>
  <c r="G7" i="7"/>
  <c r="I7" i="7"/>
  <c r="K7" i="7"/>
  <c r="M7" i="7"/>
  <c r="O7" i="7"/>
  <c r="Q7" i="7"/>
  <c r="T7" i="7"/>
  <c r="C9" i="7"/>
  <c r="E9" i="7"/>
  <c r="G9" i="7"/>
  <c r="G43" i="7" s="1"/>
  <c r="Y43" i="7" s="1"/>
  <c r="I9" i="7"/>
  <c r="K9" i="7"/>
  <c r="M9" i="7"/>
  <c r="O9" i="7"/>
  <c r="Q9" i="7"/>
  <c r="T9" i="7"/>
  <c r="AA9" i="7"/>
  <c r="C11" i="7"/>
  <c r="E11" i="7"/>
  <c r="G11" i="7"/>
  <c r="K11" i="7"/>
  <c r="O11" i="7"/>
  <c r="Q11" i="7"/>
  <c r="T11" i="7"/>
  <c r="AA11" i="7"/>
  <c r="M11" i="7" s="1"/>
  <c r="M43" i="7" s="1"/>
  <c r="AI11" i="7"/>
  <c r="C13" i="7"/>
  <c r="E13" i="7"/>
  <c r="G13" i="7"/>
  <c r="I13" i="7"/>
  <c r="K13" i="7"/>
  <c r="M13" i="7"/>
  <c r="O13" i="7"/>
  <c r="Q13" i="7"/>
  <c r="T13" i="7"/>
  <c r="C15" i="7"/>
  <c r="E15" i="7"/>
  <c r="G15" i="7"/>
  <c r="I15" i="7"/>
  <c r="K15" i="7"/>
  <c r="K43" i="7" s="1"/>
  <c r="M15" i="7"/>
  <c r="O15" i="7"/>
  <c r="Q15" i="7"/>
  <c r="T15" i="7"/>
  <c r="C17" i="7"/>
  <c r="E17" i="7"/>
  <c r="G17" i="7"/>
  <c r="I17" i="7"/>
  <c r="K17" i="7"/>
  <c r="M17" i="7"/>
  <c r="O17" i="7"/>
  <c r="Q17" i="7"/>
  <c r="T17" i="7"/>
  <c r="T18" i="7"/>
  <c r="C19" i="7"/>
  <c r="E19" i="7"/>
  <c r="G19" i="7"/>
  <c r="I19" i="7"/>
  <c r="K19" i="7"/>
  <c r="M19" i="7"/>
  <c r="O19" i="7"/>
  <c r="Q19" i="7"/>
  <c r="T19" i="7"/>
  <c r="AA19" i="7"/>
  <c r="T20" i="7"/>
  <c r="C21" i="7"/>
  <c r="E21" i="7"/>
  <c r="G21" i="7"/>
  <c r="I21" i="7"/>
  <c r="K21" i="7"/>
  <c r="M21" i="7"/>
  <c r="O21" i="7"/>
  <c r="O43" i="7" s="1"/>
  <c r="Q21" i="7"/>
  <c r="T21" i="7"/>
  <c r="AA21" i="7"/>
  <c r="T22" i="7"/>
  <c r="C23" i="7"/>
  <c r="E23" i="7"/>
  <c r="G23" i="7"/>
  <c r="I23" i="7"/>
  <c r="K23" i="7"/>
  <c r="M23" i="7"/>
  <c r="O23" i="7"/>
  <c r="Q23" i="7"/>
  <c r="T23" i="7"/>
  <c r="T24" i="7"/>
  <c r="C25" i="7"/>
  <c r="E25" i="7"/>
  <c r="G25" i="7"/>
  <c r="I25" i="7"/>
  <c r="K25" i="7"/>
  <c r="M25" i="7"/>
  <c r="O25" i="7"/>
  <c r="Q25" i="7"/>
  <c r="T25" i="7"/>
  <c r="T26" i="7"/>
  <c r="C27" i="7"/>
  <c r="E27" i="7"/>
  <c r="G27" i="7"/>
  <c r="I27" i="7"/>
  <c r="K27" i="7"/>
  <c r="M27" i="7"/>
  <c r="O27" i="7"/>
  <c r="Q27" i="7"/>
  <c r="T27" i="7"/>
  <c r="T28" i="7"/>
  <c r="C29" i="7"/>
  <c r="E29" i="7"/>
  <c r="G29" i="7"/>
  <c r="I29" i="7"/>
  <c r="K29" i="7"/>
  <c r="M29" i="7"/>
  <c r="O29" i="7"/>
  <c r="Q29" i="7"/>
  <c r="T29" i="7"/>
  <c r="T30" i="7"/>
  <c r="C31" i="7"/>
  <c r="E31" i="7"/>
  <c r="G31" i="7"/>
  <c r="I31" i="7"/>
  <c r="K31" i="7"/>
  <c r="M31" i="7"/>
  <c r="O31" i="7"/>
  <c r="Q31" i="7"/>
  <c r="T31" i="7"/>
  <c r="T32" i="7"/>
  <c r="C33" i="7"/>
  <c r="E33" i="7"/>
  <c r="G33" i="7"/>
  <c r="I33" i="7"/>
  <c r="K33" i="7"/>
  <c r="M33" i="7"/>
  <c r="O33" i="7"/>
  <c r="Q33" i="7"/>
  <c r="T33" i="7"/>
  <c r="T34" i="7"/>
  <c r="C35" i="7"/>
  <c r="E35" i="7"/>
  <c r="G35" i="7"/>
  <c r="I35" i="7"/>
  <c r="K35" i="7"/>
  <c r="M35" i="7"/>
  <c r="O35" i="7"/>
  <c r="Q35" i="7"/>
  <c r="T35" i="7"/>
  <c r="T36" i="7"/>
  <c r="C37" i="7"/>
  <c r="E37" i="7"/>
  <c r="G37" i="7"/>
  <c r="I37" i="7"/>
  <c r="K37" i="7"/>
  <c r="M37" i="7"/>
  <c r="O37" i="7"/>
  <c r="Q37" i="7"/>
  <c r="T37" i="7"/>
  <c r="T38" i="7"/>
  <c r="C39" i="7"/>
  <c r="E39" i="7"/>
  <c r="G39" i="7"/>
  <c r="I39" i="7"/>
  <c r="K39" i="7"/>
  <c r="M39" i="7"/>
  <c r="O39" i="7"/>
  <c r="Q39" i="7"/>
  <c r="T39" i="7"/>
  <c r="T40" i="7"/>
  <c r="C41" i="7"/>
  <c r="E41" i="7"/>
  <c r="G41" i="7"/>
  <c r="I41" i="7"/>
  <c r="K41" i="7"/>
  <c r="M41" i="7"/>
  <c r="O41" i="7"/>
  <c r="Q41" i="7"/>
  <c r="T41" i="7"/>
  <c r="Q43" i="7"/>
  <c r="U44" i="7"/>
  <c r="W44" i="7"/>
  <c r="Y44" i="7"/>
  <c r="AC44" i="7"/>
  <c r="AE44" i="7"/>
  <c r="AG44" i="7"/>
  <c r="AI44" i="7"/>
  <c r="Z45" i="7"/>
  <c r="G46" i="7"/>
  <c r="K46" i="7"/>
  <c r="O46" i="7"/>
  <c r="C50" i="7"/>
  <c r="E50" i="7"/>
  <c r="E84" i="7" s="1"/>
  <c r="G50" i="7"/>
  <c r="G84" i="7" s="1"/>
  <c r="I50" i="7"/>
  <c r="I84" i="7" s="1"/>
  <c r="K50" i="7"/>
  <c r="K84" i="7" s="1"/>
  <c r="M50" i="7"/>
  <c r="M84" i="7" s="1"/>
  <c r="O50" i="7"/>
  <c r="O84" i="7" s="1"/>
  <c r="Q50" i="7"/>
  <c r="Q84" i="7" s="1"/>
  <c r="T50" i="7"/>
  <c r="C52" i="7"/>
  <c r="C84" i="7" s="1"/>
  <c r="E52" i="7"/>
  <c r="G52" i="7"/>
  <c r="I52" i="7"/>
  <c r="K52" i="7"/>
  <c r="M52" i="7"/>
  <c r="O52" i="7"/>
  <c r="Q52" i="7"/>
  <c r="T52" i="7"/>
  <c r="C54" i="7"/>
  <c r="E54" i="7"/>
  <c r="G54" i="7"/>
  <c r="I54" i="7"/>
  <c r="K54" i="7"/>
  <c r="M54" i="7"/>
  <c r="O54" i="7"/>
  <c r="Q54" i="7"/>
  <c r="T54" i="7"/>
  <c r="C56" i="7"/>
  <c r="E56" i="7"/>
  <c r="G56" i="7"/>
  <c r="I56" i="7"/>
  <c r="K56" i="7"/>
  <c r="M56" i="7"/>
  <c r="O56" i="7"/>
  <c r="Q56" i="7"/>
  <c r="T56" i="7"/>
  <c r="C58" i="7"/>
  <c r="E58" i="7"/>
  <c r="G58" i="7"/>
  <c r="I58" i="7"/>
  <c r="K58" i="7"/>
  <c r="M58" i="7"/>
  <c r="O58" i="7"/>
  <c r="Q58" i="7"/>
  <c r="T58" i="7"/>
  <c r="C60" i="7"/>
  <c r="E60" i="7"/>
  <c r="G60" i="7"/>
  <c r="I60" i="7"/>
  <c r="K60" i="7"/>
  <c r="M60" i="7"/>
  <c r="O60" i="7"/>
  <c r="Q60" i="7"/>
  <c r="T60" i="7"/>
  <c r="C62" i="7"/>
  <c r="E62" i="7"/>
  <c r="G62" i="7"/>
  <c r="I62" i="7"/>
  <c r="K62" i="7"/>
  <c r="M62" i="7"/>
  <c r="O62" i="7"/>
  <c r="Q62" i="7"/>
  <c r="T62" i="7"/>
  <c r="C64" i="7"/>
  <c r="E64" i="7"/>
  <c r="G64" i="7"/>
  <c r="I64" i="7"/>
  <c r="K64" i="7"/>
  <c r="M64" i="7"/>
  <c r="O64" i="7"/>
  <c r="Q64" i="7"/>
  <c r="T64" i="7"/>
  <c r="C66" i="7"/>
  <c r="E66" i="7"/>
  <c r="G66" i="7"/>
  <c r="I66" i="7"/>
  <c r="K66" i="7"/>
  <c r="M66" i="7"/>
  <c r="O66" i="7"/>
  <c r="Q66" i="7"/>
  <c r="T66" i="7"/>
  <c r="C68" i="7"/>
  <c r="E68" i="7"/>
  <c r="G68" i="7"/>
  <c r="I68" i="7"/>
  <c r="K68" i="7"/>
  <c r="M68" i="7"/>
  <c r="O68" i="7"/>
  <c r="Q68" i="7"/>
  <c r="T68" i="7"/>
  <c r="C70" i="7"/>
  <c r="E70" i="7"/>
  <c r="G70" i="7"/>
  <c r="I70" i="7"/>
  <c r="K70" i="7"/>
  <c r="M70" i="7"/>
  <c r="O70" i="7"/>
  <c r="Q70" i="7"/>
  <c r="T70" i="7"/>
  <c r="C72" i="7"/>
  <c r="E72" i="7"/>
  <c r="G72" i="7"/>
  <c r="I72" i="7"/>
  <c r="K72" i="7"/>
  <c r="M72" i="7"/>
  <c r="O72" i="7"/>
  <c r="Q72" i="7"/>
  <c r="T72" i="7"/>
  <c r="C73" i="7"/>
  <c r="E73" i="7"/>
  <c r="G73" i="7"/>
  <c r="I73" i="7"/>
  <c r="C74" i="7"/>
  <c r="E74" i="7"/>
  <c r="G74" i="7"/>
  <c r="I74" i="7"/>
  <c r="K74" i="7"/>
  <c r="M74" i="7"/>
  <c r="O74" i="7"/>
  <c r="Q74" i="7"/>
  <c r="T74" i="7"/>
  <c r="C75" i="7"/>
  <c r="E75" i="7"/>
  <c r="G75" i="7"/>
  <c r="I75" i="7"/>
  <c r="C76" i="7"/>
  <c r="E76" i="7"/>
  <c r="G76" i="7"/>
  <c r="I76" i="7"/>
  <c r="K76" i="7"/>
  <c r="M76" i="7"/>
  <c r="O76" i="7"/>
  <c r="Q76" i="7"/>
  <c r="T76" i="7"/>
  <c r="C77" i="7"/>
  <c r="E77" i="7"/>
  <c r="G77" i="7"/>
  <c r="I77" i="7"/>
  <c r="C78" i="7"/>
  <c r="E78" i="7"/>
  <c r="G78" i="7"/>
  <c r="I78" i="7"/>
  <c r="K78" i="7"/>
  <c r="M78" i="7"/>
  <c r="O78" i="7"/>
  <c r="Q78" i="7"/>
  <c r="T78" i="7"/>
  <c r="O80" i="7"/>
  <c r="Q80" i="7"/>
  <c r="O82" i="7"/>
  <c r="Q82" i="7"/>
  <c r="T84" i="7"/>
  <c r="U84" i="7"/>
  <c r="W84" i="7"/>
  <c r="Y84" i="7"/>
  <c r="AA84" i="7"/>
  <c r="AC84" i="7"/>
  <c r="AE84" i="7"/>
  <c r="AG84" i="7"/>
  <c r="AI84" i="7"/>
  <c r="G3" i="6"/>
  <c r="K3" i="6"/>
  <c r="O3" i="6" s="1"/>
  <c r="C7" i="6"/>
  <c r="E7" i="6"/>
  <c r="G7" i="6"/>
  <c r="I7" i="6"/>
  <c r="K7" i="6"/>
  <c r="M7" i="6"/>
  <c r="O7" i="6"/>
  <c r="Q7" i="6"/>
  <c r="C9" i="6"/>
  <c r="C43" i="6" s="1"/>
  <c r="U43" i="6" s="1"/>
  <c r="U45" i="6" s="1"/>
  <c r="E9" i="6"/>
  <c r="E43" i="6" s="1"/>
  <c r="W43" i="6" s="1"/>
  <c r="W45" i="6" s="1"/>
  <c r="G9" i="6"/>
  <c r="G43" i="6" s="1"/>
  <c r="Y43" i="6" s="1"/>
  <c r="I9" i="6"/>
  <c r="I43" i="6" s="1"/>
  <c r="AA43" i="6" s="1"/>
  <c r="AA45" i="6" s="1"/>
  <c r="K9" i="6"/>
  <c r="M9" i="6"/>
  <c r="M43" i="6" s="1"/>
  <c r="AE43" i="6" s="1"/>
  <c r="AE45" i="6" s="1"/>
  <c r="O9" i="6"/>
  <c r="O43" i="6" s="1"/>
  <c r="Q9" i="6"/>
  <c r="C11" i="6"/>
  <c r="E11" i="6"/>
  <c r="G11" i="6"/>
  <c r="I11" i="6"/>
  <c r="K11" i="6"/>
  <c r="M11" i="6"/>
  <c r="O11" i="6"/>
  <c r="Q11" i="6"/>
  <c r="C13" i="6"/>
  <c r="E13" i="6"/>
  <c r="G13" i="6"/>
  <c r="I13" i="6"/>
  <c r="K13" i="6"/>
  <c r="M13" i="6"/>
  <c r="O13" i="6"/>
  <c r="Q13" i="6"/>
  <c r="C15" i="6"/>
  <c r="E15" i="6"/>
  <c r="G15" i="6"/>
  <c r="I15" i="6"/>
  <c r="K15" i="6"/>
  <c r="M15" i="6"/>
  <c r="O15" i="6"/>
  <c r="Q15" i="6"/>
  <c r="C17" i="6"/>
  <c r="E17" i="6"/>
  <c r="G17" i="6"/>
  <c r="I17" i="6"/>
  <c r="K17" i="6"/>
  <c r="M17" i="6"/>
  <c r="O17" i="6"/>
  <c r="Q17" i="6"/>
  <c r="C19" i="6"/>
  <c r="E19" i="6"/>
  <c r="G19" i="6"/>
  <c r="I19" i="6"/>
  <c r="K19" i="6"/>
  <c r="M19" i="6"/>
  <c r="O19" i="6"/>
  <c r="Q19" i="6"/>
  <c r="Q43" i="6" s="1"/>
  <c r="C21" i="6"/>
  <c r="E21" i="6"/>
  <c r="G21" i="6"/>
  <c r="I21" i="6"/>
  <c r="K21" i="6"/>
  <c r="M21" i="6"/>
  <c r="O21" i="6"/>
  <c r="Q21" i="6"/>
  <c r="C23" i="6"/>
  <c r="E23" i="6"/>
  <c r="G23" i="6"/>
  <c r="I23" i="6"/>
  <c r="K23" i="6"/>
  <c r="K43" i="6" s="1"/>
  <c r="M23" i="6"/>
  <c r="O23" i="6"/>
  <c r="Q23" i="6"/>
  <c r="C25" i="6"/>
  <c r="E25" i="6"/>
  <c r="G25" i="6"/>
  <c r="I25" i="6"/>
  <c r="K25" i="6"/>
  <c r="M25" i="6"/>
  <c r="O25" i="6"/>
  <c r="Q25" i="6"/>
  <c r="C27" i="6"/>
  <c r="E27" i="6"/>
  <c r="G27" i="6"/>
  <c r="I27" i="6"/>
  <c r="K27" i="6"/>
  <c r="M27" i="6"/>
  <c r="O27" i="6"/>
  <c r="Q27" i="6"/>
  <c r="C29" i="6"/>
  <c r="E29" i="6"/>
  <c r="G29" i="6"/>
  <c r="I29" i="6"/>
  <c r="K29" i="6"/>
  <c r="M29" i="6"/>
  <c r="O29" i="6"/>
  <c r="Q29" i="6"/>
  <c r="C31" i="6"/>
  <c r="E31" i="6"/>
  <c r="G31" i="6"/>
  <c r="I31" i="6"/>
  <c r="K31" i="6"/>
  <c r="M31" i="6"/>
  <c r="O31" i="6"/>
  <c r="Q31" i="6"/>
  <c r="C33" i="6"/>
  <c r="E33" i="6"/>
  <c r="G33" i="6"/>
  <c r="I33" i="6"/>
  <c r="K33" i="6"/>
  <c r="M33" i="6"/>
  <c r="O33" i="6"/>
  <c r="Q33" i="6"/>
  <c r="C35" i="6"/>
  <c r="E35" i="6"/>
  <c r="G35" i="6"/>
  <c r="I35" i="6"/>
  <c r="K35" i="6"/>
  <c r="M35" i="6"/>
  <c r="O35" i="6"/>
  <c r="Q35" i="6"/>
  <c r="C37" i="6"/>
  <c r="E37" i="6"/>
  <c r="G37" i="6"/>
  <c r="I37" i="6"/>
  <c r="K37" i="6"/>
  <c r="M37" i="6"/>
  <c r="O37" i="6"/>
  <c r="Q37" i="6"/>
  <c r="C39" i="6"/>
  <c r="E39" i="6"/>
  <c r="G39" i="6"/>
  <c r="I39" i="6"/>
  <c r="K39" i="6"/>
  <c r="M39" i="6"/>
  <c r="O39" i="6"/>
  <c r="Q39" i="6"/>
  <c r="C41" i="6"/>
  <c r="E41" i="6"/>
  <c r="G41" i="6"/>
  <c r="I41" i="6"/>
  <c r="K41" i="6"/>
  <c r="M41" i="6"/>
  <c r="O41" i="6"/>
  <c r="Q41" i="6"/>
  <c r="U44" i="6"/>
  <c r="W44" i="6"/>
  <c r="Y44" i="6"/>
  <c r="AA44" i="6"/>
  <c r="AC44" i="6"/>
  <c r="AE44" i="6"/>
  <c r="AG44" i="6"/>
  <c r="AI44" i="6"/>
  <c r="Z45" i="6"/>
  <c r="G46" i="6"/>
  <c r="K46" i="6" s="1"/>
  <c r="O46" i="6" s="1"/>
  <c r="C50" i="6"/>
  <c r="E50" i="6"/>
  <c r="E97" i="6" s="1"/>
  <c r="W96" i="6" s="1"/>
  <c r="W98" i="6" s="1"/>
  <c r="G50" i="6"/>
  <c r="I50" i="6"/>
  <c r="I97" i="6" s="1"/>
  <c r="AA96" i="6" s="1"/>
  <c r="AA98" i="6" s="1"/>
  <c r="K50" i="6"/>
  <c r="K97" i="6" s="1"/>
  <c r="M50" i="6"/>
  <c r="M97" i="6" s="1"/>
  <c r="O50" i="6"/>
  <c r="O97" i="6" s="1"/>
  <c r="AG96" i="6" s="1"/>
  <c r="Q50" i="6"/>
  <c r="Q97" i="6" s="1"/>
  <c r="AI96" i="6" s="1"/>
  <c r="T50" i="6"/>
  <c r="C52" i="6"/>
  <c r="E52" i="6"/>
  <c r="G52" i="6"/>
  <c r="G97" i="6" s="1"/>
  <c r="I52" i="6"/>
  <c r="K52" i="6"/>
  <c r="M52" i="6"/>
  <c r="O52" i="6"/>
  <c r="Q52" i="6"/>
  <c r="T52" i="6"/>
  <c r="C54" i="6"/>
  <c r="E54" i="6"/>
  <c r="G54" i="6"/>
  <c r="I54" i="6"/>
  <c r="K54" i="6"/>
  <c r="M54" i="6"/>
  <c r="O54" i="6"/>
  <c r="Q54" i="6"/>
  <c r="T54" i="6"/>
  <c r="T55" i="6"/>
  <c r="C56" i="6"/>
  <c r="E56" i="6"/>
  <c r="G56" i="6"/>
  <c r="I56" i="6"/>
  <c r="K56" i="6"/>
  <c r="M56" i="6"/>
  <c r="O56" i="6"/>
  <c r="Q56" i="6"/>
  <c r="T56" i="6"/>
  <c r="T57" i="6"/>
  <c r="C58" i="6"/>
  <c r="C97" i="6" s="1"/>
  <c r="U96" i="6" s="1"/>
  <c r="U98" i="6" s="1"/>
  <c r="E58" i="6"/>
  <c r="G58" i="6"/>
  <c r="I58" i="6"/>
  <c r="K58" i="6"/>
  <c r="M58" i="6"/>
  <c r="O58" i="6"/>
  <c r="Q58" i="6"/>
  <c r="T58" i="6"/>
  <c r="T59" i="6"/>
  <c r="C60" i="6"/>
  <c r="E60" i="6"/>
  <c r="G60" i="6"/>
  <c r="I60" i="6"/>
  <c r="K60" i="6"/>
  <c r="M60" i="6"/>
  <c r="O60" i="6"/>
  <c r="Q60" i="6"/>
  <c r="T60" i="6"/>
  <c r="T61" i="6"/>
  <c r="C62" i="6"/>
  <c r="E62" i="6"/>
  <c r="G62" i="6"/>
  <c r="I62" i="6"/>
  <c r="K62" i="6"/>
  <c r="M62" i="6"/>
  <c r="O62" i="6"/>
  <c r="Q62" i="6"/>
  <c r="T62" i="6"/>
  <c r="T63" i="6"/>
  <c r="C64" i="6"/>
  <c r="E64" i="6"/>
  <c r="G64" i="6"/>
  <c r="I64" i="6"/>
  <c r="K64" i="6"/>
  <c r="M64" i="6"/>
  <c r="O64" i="6"/>
  <c r="Q64" i="6"/>
  <c r="T64" i="6"/>
  <c r="T65" i="6"/>
  <c r="C66" i="6"/>
  <c r="E66" i="6"/>
  <c r="G66" i="6"/>
  <c r="I66" i="6"/>
  <c r="K66" i="6"/>
  <c r="M66" i="6"/>
  <c r="O66" i="6"/>
  <c r="Q66" i="6"/>
  <c r="T66" i="6"/>
  <c r="T67" i="6"/>
  <c r="C68" i="6"/>
  <c r="E68" i="6"/>
  <c r="G68" i="6"/>
  <c r="I68" i="6"/>
  <c r="K68" i="6"/>
  <c r="M68" i="6"/>
  <c r="O68" i="6"/>
  <c r="Q68" i="6"/>
  <c r="T68" i="6"/>
  <c r="T69" i="6"/>
  <c r="C70" i="6"/>
  <c r="E70" i="6"/>
  <c r="G70" i="6"/>
  <c r="I70" i="6"/>
  <c r="K70" i="6"/>
  <c r="M70" i="6"/>
  <c r="O70" i="6"/>
  <c r="Q70" i="6"/>
  <c r="T70" i="6"/>
  <c r="T71" i="6"/>
  <c r="G72" i="6"/>
  <c r="I72" i="6"/>
  <c r="K72" i="6"/>
  <c r="M72" i="6"/>
  <c r="O72" i="6"/>
  <c r="Q72" i="6"/>
  <c r="T72" i="6"/>
  <c r="G74" i="6"/>
  <c r="I74" i="6"/>
  <c r="K74" i="6"/>
  <c r="M74" i="6"/>
  <c r="O74" i="6"/>
  <c r="Q74" i="6"/>
  <c r="T74" i="6"/>
  <c r="G76" i="6"/>
  <c r="I76" i="6"/>
  <c r="K76" i="6"/>
  <c r="M76" i="6"/>
  <c r="O76" i="6"/>
  <c r="Q76" i="6"/>
  <c r="T76" i="6"/>
  <c r="G77" i="6"/>
  <c r="I77" i="6"/>
  <c r="G78" i="6"/>
  <c r="I78" i="6"/>
  <c r="K78" i="6"/>
  <c r="M78" i="6"/>
  <c r="O78" i="6"/>
  <c r="Q78" i="6"/>
  <c r="G79" i="6"/>
  <c r="I79" i="6"/>
  <c r="G80" i="6"/>
  <c r="I80" i="6"/>
  <c r="K80" i="6"/>
  <c r="M80" i="6"/>
  <c r="O80" i="6"/>
  <c r="Q80" i="6"/>
  <c r="K82" i="6"/>
  <c r="M82" i="6"/>
  <c r="O82" i="6"/>
  <c r="Q82" i="6"/>
  <c r="K84" i="6"/>
  <c r="M84" i="6"/>
  <c r="O84" i="6"/>
  <c r="Q84" i="6"/>
  <c r="O86" i="6"/>
  <c r="Q86" i="6"/>
  <c r="O88" i="6"/>
  <c r="Q88" i="6"/>
  <c r="O90" i="6"/>
  <c r="Q90" i="6"/>
  <c r="O92" i="6"/>
  <c r="Q92" i="6"/>
  <c r="O94" i="6"/>
  <c r="Q94" i="6"/>
  <c r="U97" i="6"/>
  <c r="W97" i="6"/>
  <c r="Y97" i="6"/>
  <c r="AA97" i="6"/>
  <c r="AC97" i="6"/>
  <c r="AE97" i="6"/>
  <c r="AG97" i="6"/>
  <c r="AI97" i="6"/>
  <c r="G7" i="5"/>
  <c r="I7" i="5"/>
  <c r="I29" i="5" s="1"/>
  <c r="AA29" i="5" s="1"/>
  <c r="K7" i="5"/>
  <c r="M7" i="5"/>
  <c r="O7" i="5"/>
  <c r="Q7" i="5"/>
  <c r="G9" i="5"/>
  <c r="I9" i="5"/>
  <c r="M9" i="5" s="1"/>
  <c r="Q9" i="5" s="1"/>
  <c r="K9" i="5"/>
  <c r="O9" i="5" s="1"/>
  <c r="G11" i="5"/>
  <c r="I11" i="5"/>
  <c r="K11" i="5"/>
  <c r="M11" i="5"/>
  <c r="O11" i="5"/>
  <c r="Q11" i="5"/>
  <c r="G13" i="5"/>
  <c r="G29" i="5" s="1"/>
  <c r="Y29" i="5" s="1"/>
  <c r="I13" i="5"/>
  <c r="K13" i="5"/>
  <c r="O13" i="5" s="1"/>
  <c r="M13" i="5"/>
  <c r="Q13" i="5" s="1"/>
  <c r="G15" i="5"/>
  <c r="K15" i="5" s="1"/>
  <c r="O15" i="5" s="1"/>
  <c r="I15" i="5"/>
  <c r="M15" i="5" s="1"/>
  <c r="Q15" i="5" s="1"/>
  <c r="G17" i="5"/>
  <c r="I17" i="5"/>
  <c r="K17" i="5"/>
  <c r="M17" i="5"/>
  <c r="O17" i="5"/>
  <c r="Q17" i="5"/>
  <c r="G19" i="5"/>
  <c r="K19" i="5" s="1"/>
  <c r="O19" i="5" s="1"/>
  <c r="I19" i="5"/>
  <c r="M19" i="5" s="1"/>
  <c r="Q19" i="5" s="1"/>
  <c r="G21" i="5"/>
  <c r="K21" i="5" s="1"/>
  <c r="O21" i="5" s="1"/>
  <c r="I21" i="5"/>
  <c r="M21" i="5"/>
  <c r="Q21" i="5"/>
  <c r="G23" i="5"/>
  <c r="I23" i="5"/>
  <c r="M23" i="5" s="1"/>
  <c r="Q23" i="5" s="1"/>
  <c r="K23" i="5"/>
  <c r="O23" i="5"/>
  <c r="C29" i="5"/>
  <c r="E29" i="5"/>
  <c r="W29" i="5" s="1"/>
  <c r="U29" i="5"/>
  <c r="E36" i="5"/>
  <c r="G36" i="5"/>
  <c r="K36" i="5" s="1"/>
  <c r="I36" i="5"/>
  <c r="I64" i="5" s="1"/>
  <c r="AA64" i="5" s="1"/>
  <c r="G38" i="5"/>
  <c r="I38" i="5"/>
  <c r="K38" i="5"/>
  <c r="M38" i="5"/>
  <c r="O38" i="5"/>
  <c r="Q38" i="5"/>
  <c r="G40" i="5"/>
  <c r="I40" i="5"/>
  <c r="M40" i="5" s="1"/>
  <c r="Q40" i="5" s="1"/>
  <c r="K40" i="5"/>
  <c r="O40" i="5" s="1"/>
  <c r="G42" i="5"/>
  <c r="K42" i="5" s="1"/>
  <c r="O42" i="5" s="1"/>
  <c r="I42" i="5"/>
  <c r="M42" i="5" s="1"/>
  <c r="Q42" i="5" s="1"/>
  <c r="G44" i="5"/>
  <c r="I44" i="5"/>
  <c r="K44" i="5"/>
  <c r="M44" i="5"/>
  <c r="O44" i="5"/>
  <c r="Q44" i="5"/>
  <c r="K46" i="5"/>
  <c r="O46" i="5" s="1"/>
  <c r="M46" i="5"/>
  <c r="Q46" i="5"/>
  <c r="O48" i="5"/>
  <c r="Q48" i="5"/>
  <c r="K50" i="5"/>
  <c r="M50" i="5"/>
  <c r="O50" i="5"/>
  <c r="Q50" i="5"/>
  <c r="K52" i="5"/>
  <c r="M52" i="5"/>
  <c r="O52" i="5"/>
  <c r="Q52" i="5"/>
  <c r="K54" i="5"/>
  <c r="M54" i="5"/>
  <c r="Q54" i="5" s="1"/>
  <c r="O54" i="5"/>
  <c r="K56" i="5"/>
  <c r="O56" i="5" s="1"/>
  <c r="M56" i="5"/>
  <c r="Q56" i="5" s="1"/>
  <c r="K58" i="5"/>
  <c r="M58" i="5"/>
  <c r="O58" i="5"/>
  <c r="Q58" i="5"/>
  <c r="K60" i="5"/>
  <c r="M60" i="5"/>
  <c r="O60" i="5"/>
  <c r="Q60" i="5"/>
  <c r="C64" i="5"/>
  <c r="U64" i="5" s="1"/>
  <c r="E64" i="5"/>
  <c r="W64" i="5" s="1"/>
  <c r="G64" i="5"/>
  <c r="Y64" i="5" s="1"/>
  <c r="K25" i="4"/>
  <c r="M25" i="4"/>
  <c r="E29" i="2"/>
  <c r="E49" i="2" s="1"/>
  <c r="G29" i="2"/>
  <c r="I29" i="2"/>
  <c r="I49" i="2" s="1"/>
  <c r="K29" i="2"/>
  <c r="K49" i="2" s="1"/>
  <c r="M29" i="2"/>
  <c r="M49" i="2" s="1"/>
  <c r="O29" i="2"/>
  <c r="O49" i="2" s="1"/>
  <c r="Q29" i="2"/>
  <c r="K31" i="2"/>
  <c r="M31" i="2"/>
  <c r="G33" i="2"/>
  <c r="I33" i="2"/>
  <c r="K33" i="2"/>
  <c r="M33" i="2"/>
  <c r="O33" i="2"/>
  <c r="Q33" i="2"/>
  <c r="Q49" i="2" s="1"/>
  <c r="K35" i="2"/>
  <c r="M35" i="2"/>
  <c r="O35" i="2"/>
  <c r="Q35" i="2"/>
  <c r="K37" i="2"/>
  <c r="M37" i="2"/>
  <c r="G39" i="2"/>
  <c r="I39" i="2"/>
  <c r="K39" i="2"/>
  <c r="M39" i="2"/>
  <c r="O39" i="2"/>
  <c r="Q39" i="2"/>
  <c r="O43" i="2"/>
  <c r="Q43" i="2"/>
  <c r="O45" i="2"/>
  <c r="Q45" i="2"/>
  <c r="K47" i="2"/>
  <c r="M47" i="2"/>
  <c r="C49" i="2"/>
  <c r="G49" i="2"/>
  <c r="O55" i="2"/>
  <c r="Q55" i="2"/>
  <c r="E57" i="2"/>
  <c r="O63" i="2"/>
  <c r="O71" i="2" s="1"/>
  <c r="Q63" i="2"/>
  <c r="Q71" i="2" s="1"/>
  <c r="C71" i="2"/>
  <c r="E71" i="2"/>
  <c r="K71" i="2"/>
  <c r="M71" i="2"/>
  <c r="E83" i="2"/>
  <c r="G83" i="2"/>
  <c r="G89" i="2" s="1"/>
  <c r="I83" i="2"/>
  <c r="K83" i="2"/>
  <c r="M83" i="2"/>
  <c r="M89" i="2" s="1"/>
  <c r="O83" i="2"/>
  <c r="Q83" i="2"/>
  <c r="Q89" i="2" s="1"/>
  <c r="G85" i="2"/>
  <c r="I85" i="2"/>
  <c r="I89" i="2" s="1"/>
  <c r="K85" i="2"/>
  <c r="K89" i="2" s="1"/>
  <c r="M85" i="2"/>
  <c r="C89" i="2"/>
  <c r="E89" i="2"/>
  <c r="O89" i="2"/>
  <c r="AA66" i="1"/>
  <c r="AC66" i="1"/>
  <c r="Q29" i="5" l="1"/>
  <c r="M29" i="5"/>
  <c r="AE29" i="5" s="1"/>
  <c r="AI43" i="6"/>
  <c r="AI45" i="6" s="1"/>
  <c r="AG98" i="6"/>
  <c r="Y96" i="6"/>
  <c r="Y98" i="6" s="1"/>
  <c r="AC43" i="6"/>
  <c r="AC45" i="6" s="1"/>
  <c r="AG43" i="7"/>
  <c r="AG45" i="7" s="1"/>
  <c r="K29" i="5"/>
  <c r="AC29" i="5" s="1"/>
  <c r="AC43" i="7"/>
  <c r="AC45" i="7" s="1"/>
  <c r="AE96" i="6"/>
  <c r="AE98" i="6" s="1"/>
  <c r="I43" i="7"/>
  <c r="AA43" i="7" s="1"/>
  <c r="AA45" i="7" s="1"/>
  <c r="AE43" i="7"/>
  <c r="AE45" i="7" s="1"/>
  <c r="O29" i="5"/>
  <c r="AG29" i="5" s="1"/>
  <c r="AI43" i="7"/>
  <c r="AI45" i="7" s="1"/>
  <c r="K64" i="5"/>
  <c r="AC64" i="5" s="1"/>
  <c r="O36" i="5"/>
  <c r="O64" i="5" s="1"/>
  <c r="AC96" i="6"/>
  <c r="AC98" i="6" s="1"/>
  <c r="AG43" i="6"/>
  <c r="AG45" i="6" s="1"/>
  <c r="AA44" i="7"/>
  <c r="I11" i="7"/>
  <c r="M36" i="5"/>
  <c r="M64" i="5" l="1"/>
  <c r="AE64" i="5" s="1"/>
  <c r="Q36" i="5"/>
  <c r="Q64" i="5" s="1"/>
  <c r="AI64" i="5" s="1"/>
  <c r="AI98" i="6"/>
  <c r="AG64" i="5"/>
  <c r="AI29" i="5"/>
</calcChain>
</file>

<file path=xl/sharedStrings.xml><?xml version="1.0" encoding="utf-8"?>
<sst xmlns="http://schemas.openxmlformats.org/spreadsheetml/2006/main" count="596" uniqueCount="76">
  <si>
    <t>Total</t>
  </si>
  <si>
    <t>SpringHill Suites</t>
  </si>
  <si>
    <t>Fairfield Inn</t>
  </si>
  <si>
    <t>TownePlace Suites</t>
  </si>
  <si>
    <t>Courtyard</t>
  </si>
  <si>
    <t>Ramada International</t>
  </si>
  <si>
    <t>Renaissance</t>
  </si>
  <si>
    <t>MHRS - International</t>
  </si>
  <si>
    <t>MHRS - Domestic</t>
  </si>
  <si>
    <t>Rooms</t>
  </si>
  <si>
    <t>Units</t>
  </si>
  <si>
    <t xml:space="preserve"> </t>
  </si>
  <si>
    <t>Year - End</t>
  </si>
  <si>
    <t>3rd Quarter YTD</t>
  </si>
  <si>
    <t>2nd Quarter YTD</t>
  </si>
  <si>
    <t>1st Quarter</t>
  </si>
  <si>
    <t>Other (Timeshare, Intl Apts)</t>
  </si>
  <si>
    <t>Residence Inn</t>
  </si>
  <si>
    <t>The Ritz-Carlton</t>
  </si>
  <si>
    <t>VIII.     CONVERSION OF HOTELS TO MARRIOTT INTERNATIONAL BRANDS</t>
  </si>
  <si>
    <t>Renaissance Hotels</t>
  </si>
  <si>
    <t>MHR - International</t>
  </si>
  <si>
    <t>MHR - Domestic</t>
  </si>
  <si>
    <t>Renaissance International</t>
  </si>
  <si>
    <t>Marriott Executive Apartments</t>
  </si>
  <si>
    <t>Fairfield Inn &amp; Suites</t>
  </si>
  <si>
    <t>Autograph Collection</t>
  </si>
  <si>
    <t>Marriott Hotels &amp; Resorts</t>
  </si>
  <si>
    <t>4th Quarter YTD</t>
  </si>
  <si>
    <t>Edition</t>
  </si>
  <si>
    <t>Marriott Hotels</t>
  </si>
  <si>
    <t>AC Hotels By Marriott</t>
  </si>
  <si>
    <t>EDITION</t>
  </si>
  <si>
    <t>-</t>
  </si>
  <si>
    <t xml:space="preserve">Marriott Hotels </t>
  </si>
  <si>
    <t>AC Hotes By Marriott</t>
  </si>
  <si>
    <t>Quarterly Activity</t>
  </si>
  <si>
    <t>CHECK</t>
  </si>
  <si>
    <t>Tribute Portfolio</t>
  </si>
  <si>
    <t>St. Regis</t>
  </si>
  <si>
    <t>Sheraton</t>
  </si>
  <si>
    <t>Ritz-Carlton</t>
  </si>
  <si>
    <t>Aloft Hotels</t>
  </si>
  <si>
    <t>AC</t>
  </si>
  <si>
    <t>Four Points</t>
  </si>
  <si>
    <t>Delta Hotels</t>
  </si>
  <si>
    <t>Tribute</t>
  </si>
  <si>
    <t>Moxy</t>
  </si>
  <si>
    <t>Variance</t>
  </si>
  <si>
    <t>Conversions Per IRR</t>
  </si>
  <si>
    <t>Design</t>
  </si>
  <si>
    <t>Aloft</t>
  </si>
  <si>
    <t>W</t>
  </si>
  <si>
    <t>Townplace Suites</t>
  </si>
  <si>
    <t>Element</t>
  </si>
  <si>
    <t>Le Méridien</t>
  </si>
  <si>
    <t>AC Hotels</t>
  </si>
  <si>
    <t>JW</t>
  </si>
  <si>
    <t>The Luxury Collection</t>
  </si>
  <si>
    <t>Fairfield by Marriott</t>
  </si>
  <si>
    <t>Brand</t>
  </si>
  <si>
    <t xml:space="preserve">4th Quarter </t>
  </si>
  <si>
    <t xml:space="preserve">3rd Quarter </t>
  </si>
  <si>
    <t xml:space="preserve">2nd Quarter </t>
  </si>
  <si>
    <t xml:space="preserve">Conversions per IRR </t>
  </si>
  <si>
    <t xml:space="preserve">Protea Hotel </t>
  </si>
  <si>
    <t>Westin</t>
  </si>
  <si>
    <t>Luxury Collection</t>
  </si>
  <si>
    <t>Design Hotels</t>
  </si>
  <si>
    <t>Le Meridien</t>
  </si>
  <si>
    <t>St Regis</t>
  </si>
  <si>
    <t>JW Hotels</t>
  </si>
  <si>
    <t>Fairifled by Marriott</t>
  </si>
  <si>
    <t>Springhill Suites</t>
  </si>
  <si>
    <t>Protea Hotels</t>
  </si>
  <si>
    <t>W Hotels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</si>
</sst>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name val="Times New Roman"/>
      <family val="1"/>
    </font>
    <font>
      <sz val="11"/>
      <name val="Times New Roman"/>
      <family val="1"/>
    </font>
    <font>
      <sz val="14"/>
      <name val="Arial"/>
      <family val="2"/>
    </font>
    <font>
      <sz val="14"/>
      <color indexed="9"/>
      <name val="Arial"/>
      <family val="2"/>
    </font>
    <font>
      <vertAlign val="superscript"/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4"/>
      <color indexed="9"/>
      <name val="Arial"/>
      <family val="2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b/>
      <sz val="20"/>
      <name val="Arial"/>
      <family val="2"/>
    </font>
    <font>
      <sz val="11"/>
      <color theme="0"/>
      <name val="Times New Roman"/>
      <family val="1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1"/>
      <color rgb="FFC00000"/>
      <name val="Times New Roman"/>
      <family val="1"/>
    </font>
    <font>
      <b/>
      <sz val="11"/>
      <name val="Times New Roman"/>
      <family val="1"/>
    </font>
    <font>
      <u/>
      <sz val="14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37" fontId="2" fillId="0" borderId="0" xfId="0" applyNumberFormat="1" applyFont="1"/>
    <xf numFmtId="41" fontId="2" fillId="0" borderId="1" xfId="0" applyNumberFormat="1" applyFont="1" applyBorder="1"/>
    <xf numFmtId="41" fontId="2" fillId="0" borderId="0" xfId="0" applyNumberFormat="1" applyFont="1"/>
    <xf numFmtId="0" fontId="5" fillId="0" borderId="0" xfId="0" applyFont="1" applyAlignment="1">
      <alignment horizontal="left" indent="2"/>
    </xf>
    <xf numFmtId="41" fontId="2" fillId="0" borderId="2" xfId="0" applyNumberFormat="1" applyFont="1" applyBorder="1"/>
    <xf numFmtId="41" fontId="2" fillId="0" borderId="2" xfId="1" applyNumberFormat="1" applyFont="1" applyBorder="1" applyAlignment="1">
      <alignment horizontal="justify"/>
    </xf>
    <xf numFmtId="43" fontId="2" fillId="0" borderId="2" xfId="0" applyNumberFormat="1" applyFont="1" applyBorder="1"/>
    <xf numFmtId="41" fontId="2" fillId="0" borderId="0" xfId="1" applyNumberFormat="1" applyFont="1" applyAlignment="1">
      <alignment horizontal="justify"/>
    </xf>
    <xf numFmtId="43" fontId="2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37" fontId="6" fillId="0" borderId="0" xfId="0" applyNumberFormat="1" applyFont="1"/>
    <xf numFmtId="0" fontId="5" fillId="0" borderId="0" xfId="0" applyFont="1" applyAlignment="1">
      <alignment horizontal="centerContinuous"/>
    </xf>
    <xf numFmtId="37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3" fillId="0" borderId="0" xfId="0" applyNumberFormat="1" applyFo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Continuous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Continuous"/>
    </xf>
    <xf numFmtId="0" fontId="5" fillId="0" borderId="0" xfId="0" applyFont="1" applyAlignment="1">
      <alignment horizontal="center" vertical="top" wrapText="1"/>
    </xf>
    <xf numFmtId="164" fontId="2" fillId="0" borderId="0" xfId="0" applyNumberFormat="1" applyFont="1"/>
    <xf numFmtId="164" fontId="2" fillId="0" borderId="3" xfId="0" applyNumberFormat="1" applyFont="1" applyBorder="1"/>
    <xf numFmtId="37" fontId="2" fillId="0" borderId="3" xfId="0" applyNumberFormat="1" applyFont="1" applyBorder="1"/>
    <xf numFmtId="164" fontId="3" fillId="0" borderId="0" xfId="1" applyNumberFormat="1" applyFont="1" applyBorder="1" applyAlignment="1">
      <alignment horizontal="justify"/>
    </xf>
    <xf numFmtId="164" fontId="2" fillId="0" borderId="2" xfId="1" applyNumberFormat="1" applyFont="1" applyBorder="1" applyAlignment="1">
      <alignment horizontal="justify"/>
    </xf>
    <xf numFmtId="164" fontId="2" fillId="0" borderId="2" xfId="1" applyNumberFormat="1" applyFont="1" applyBorder="1"/>
    <xf numFmtId="43" fontId="2" fillId="0" borderId="2" xfId="1" applyFont="1" applyBorder="1"/>
    <xf numFmtId="43" fontId="2" fillId="0" borderId="2" xfId="1" applyFont="1" applyBorder="1" applyAlignment="1">
      <alignment horizontal="justify"/>
    </xf>
    <xf numFmtId="37" fontId="2" fillId="0" borderId="2" xfId="0" applyNumberFormat="1" applyFont="1" applyBorder="1"/>
    <xf numFmtId="164" fontId="3" fillId="0" borderId="0" xfId="1" applyNumberFormat="1" applyFont="1" applyBorder="1"/>
    <xf numFmtId="164" fontId="2" fillId="0" borderId="0" xfId="1" applyNumberFormat="1" applyFont="1" applyBorder="1"/>
    <xf numFmtId="164" fontId="2" fillId="0" borderId="0" xfId="1" applyNumberFormat="1" applyFont="1" applyBorder="1" applyAlignment="1">
      <alignment horizontal="justify"/>
    </xf>
    <xf numFmtId="43" fontId="2" fillId="0" borderId="0" xfId="1" applyFont="1" applyBorder="1"/>
    <xf numFmtId="43" fontId="2" fillId="0" borderId="0" xfId="1" applyFont="1" applyBorder="1" applyAlignment="1">
      <alignment horizontal="justify"/>
    </xf>
    <xf numFmtId="164" fontId="2" fillId="0" borderId="0" xfId="1" applyNumberFormat="1" applyFont="1"/>
    <xf numFmtId="164" fontId="2" fillId="0" borderId="0" xfId="1" applyNumberFormat="1" applyFont="1" applyAlignment="1">
      <alignment horizontal="justify"/>
    </xf>
    <xf numFmtId="43" fontId="2" fillId="0" borderId="0" xfId="1" applyFont="1"/>
    <xf numFmtId="43" fontId="2" fillId="0" borderId="0" xfId="1" applyFont="1" applyAlignment="1">
      <alignment horizontal="justify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164" fontId="5" fillId="0" borderId="0" xfId="1" applyNumberFormat="1" applyFont="1"/>
    <xf numFmtId="164" fontId="5" fillId="0" borderId="0" xfId="1" applyNumberFormat="1" applyFont="1" applyAlignment="1"/>
    <xf numFmtId="165" fontId="2" fillId="0" borderId="0" xfId="1" applyNumberFormat="1" applyFont="1"/>
    <xf numFmtId="165" fontId="2" fillId="0" borderId="0" xfId="1" applyNumberFormat="1" applyFont="1" applyBorder="1"/>
    <xf numFmtId="0" fontId="6" fillId="0" borderId="0" xfId="0" applyFont="1"/>
    <xf numFmtId="37" fontId="2" fillId="0" borderId="1" xfId="0" applyNumberFormat="1" applyFont="1" applyBorder="1"/>
    <xf numFmtId="0" fontId="5" fillId="0" borderId="0" xfId="0" applyFont="1"/>
    <xf numFmtId="0" fontId="11" fillId="0" borderId="0" xfId="0" applyFont="1"/>
    <xf numFmtId="164" fontId="2" fillId="0" borderId="0" xfId="1" applyNumberFormat="1" applyFont="1" applyProtection="1"/>
    <xf numFmtId="164" fontId="2" fillId="0" borderId="3" xfId="1" applyNumberFormat="1" applyFont="1" applyFill="1" applyBorder="1" applyProtection="1"/>
    <xf numFmtId="164" fontId="2" fillId="0" borderId="0" xfId="1" applyNumberFormat="1" applyFont="1" applyFill="1" applyProtection="1"/>
    <xf numFmtId="164" fontId="2" fillId="0" borderId="3" xfId="1" applyNumberFormat="1" applyFont="1" applyBorder="1" applyProtection="1"/>
    <xf numFmtId="41" fontId="2" fillId="0" borderId="3" xfId="0" applyNumberFormat="1" applyFont="1" applyBorder="1"/>
    <xf numFmtId="41" fontId="2" fillId="0" borderId="0" xfId="1" applyNumberFormat="1" applyFont="1" applyFill="1" applyAlignment="1" applyProtection="1">
      <alignment horizontal="justify"/>
    </xf>
    <xf numFmtId="41" fontId="2" fillId="0" borderId="0" xfId="1" applyNumberFormat="1" applyFont="1" applyFill="1" applyBorder="1" applyAlignment="1" applyProtection="1">
      <alignment horizontal="justify"/>
    </xf>
    <xf numFmtId="41" fontId="2" fillId="0" borderId="0" xfId="1" applyNumberFormat="1" applyFont="1" applyFill="1" applyBorder="1" applyProtection="1"/>
    <xf numFmtId="41" fontId="2" fillId="0" borderId="0" xfId="1" applyNumberFormat="1" applyFont="1" applyBorder="1" applyProtection="1"/>
    <xf numFmtId="41" fontId="2" fillId="0" borderId="0" xfId="1" applyNumberFormat="1" applyFont="1" applyBorder="1" applyAlignment="1" applyProtection="1">
      <alignment horizontal="justify"/>
    </xf>
    <xf numFmtId="41" fontId="2" fillId="0" borderId="0" xfId="1" applyNumberFormat="1" applyFont="1" applyAlignment="1" applyProtection="1">
      <alignment horizontal="justify"/>
    </xf>
    <xf numFmtId="43" fontId="2" fillId="0" borderId="0" xfId="1" applyFont="1" applyAlignment="1" applyProtection="1">
      <alignment horizontal="justify"/>
    </xf>
    <xf numFmtId="164" fontId="2" fillId="0" borderId="0" xfId="1" applyNumberFormat="1" applyFont="1" applyBorder="1" applyProtection="1"/>
    <xf numFmtId="164" fontId="2" fillId="0" borderId="3" xfId="1" applyNumberFormat="1" applyFont="1" applyBorder="1"/>
    <xf numFmtId="164" fontId="0" fillId="0" borderId="0" xfId="1" applyNumberFormat="1" applyFont="1"/>
    <xf numFmtId="37" fontId="5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64" fontId="2" fillId="0" borderId="0" xfId="1" applyNumberFormat="1" applyFont="1" applyAlignment="1" applyProtection="1">
      <alignment horizontal="right"/>
    </xf>
    <xf numFmtId="164" fontId="12" fillId="0" borderId="0" xfId="1" applyNumberFormat="1" applyFont="1" applyBorder="1"/>
    <xf numFmtId="164" fontId="1" fillId="0" borderId="0" xfId="1" applyNumberFormat="1" applyFont="1" applyBorder="1"/>
    <xf numFmtId="164" fontId="2" fillId="0" borderId="0" xfId="1" applyNumberFormat="1" applyFont="1" applyFill="1" applyBorder="1" applyProtection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37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164" fontId="2" fillId="0" borderId="0" xfId="1" applyNumberFormat="1" applyFont="1" applyFill="1" applyAlignment="1" applyProtection="1">
      <alignment horizontal="right"/>
    </xf>
    <xf numFmtId="0" fontId="11" fillId="0" borderId="0" xfId="0" applyFont="1" applyAlignment="1">
      <alignment horizontal="left"/>
    </xf>
    <xf numFmtId="164" fontId="2" fillId="0" borderId="0" xfId="1" applyNumberFormat="1" applyFont="1" applyBorder="1" applyAlignment="1" applyProtection="1">
      <alignment horizontal="right"/>
    </xf>
    <xf numFmtId="0" fontId="16" fillId="0" borderId="0" xfId="0" applyFont="1"/>
    <xf numFmtId="0" fontId="17" fillId="0" borderId="0" xfId="0" applyFont="1"/>
    <xf numFmtId="0" fontId="1" fillId="0" borderId="0" xfId="0" applyFont="1"/>
    <xf numFmtId="164" fontId="0" fillId="0" borderId="0" xfId="0" applyNumberFormat="1"/>
    <xf numFmtId="0" fontId="18" fillId="0" borderId="0" xfId="0" applyFont="1"/>
    <xf numFmtId="164" fontId="13" fillId="0" borderId="0" xfId="1" applyNumberFormat="1" applyFont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dgfinrp/2015%20Report%20Format/IRR/Q1/Q1_15%20IR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dgfinrp/2006%20Report%20Format/IRR/Q4/Supporting%20Files/Open_Close_Q4_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lsheet\2001%20Fiscal%20Year\0009\Closing\StmtOpResultsP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Units Input"/>
      <sheetName val="Rooms Input"/>
      <sheetName val="Lodging Products - Props"/>
      <sheetName val="Lodging Products - Rooms"/>
      <sheetName val="Rolling Activity"/>
      <sheetName val="YTD Conversions &amp; Gross Opening"/>
      <sheetName val="Worldwide by Owner"/>
      <sheetName val="NALO by Owner"/>
      <sheetName val="INTL by Owner"/>
      <sheetName val="Canadian Reconciliation"/>
      <sheetName val="MHR"/>
      <sheetName val="MEA"/>
      <sheetName val="RHR"/>
      <sheetName val="AUTO"/>
      <sheetName val="GAYLORD"/>
      <sheetName val="PROTEA"/>
      <sheetName val="DELTA"/>
      <sheetName val="RITZ-CARLTON"/>
      <sheetName val="BULGARI"/>
      <sheetName val="EDITION"/>
      <sheetName val="CY"/>
      <sheetName val="RI"/>
      <sheetName val="TPS"/>
      <sheetName val="FFIS"/>
      <sheetName val="SHS"/>
      <sheetName val="ACBM"/>
      <sheetName val="MOXY"/>
      <sheetName val="MVW"/>
    </sheetNames>
    <sheetDataSet>
      <sheetData sheetId="0">
        <row r="2">
          <cell r="C2">
            <v>2015</v>
          </cell>
        </row>
        <row r="4">
          <cell r="C4" t="str">
            <v>1st Qtr</v>
          </cell>
        </row>
        <row r="5">
          <cell r="C5" t="str">
            <v>4th Qtr</v>
          </cell>
        </row>
        <row r="6">
          <cell r="C6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F7">
            <v>2</v>
          </cell>
        </row>
      </sheetData>
      <sheetData sheetId="9">
        <row r="7">
          <cell r="F7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Q4"/>
      <sheetName val="Tm"/>
      <sheetName val="Brand"/>
    </sheetNames>
    <sheetDataSet>
      <sheetData sheetId="0">
        <row r="4">
          <cell r="A4" t="str">
            <v>Opened</v>
          </cell>
          <cell r="C4" t="str">
            <v>Franchised</v>
          </cell>
        </row>
        <row r="5">
          <cell r="A5" t="str">
            <v>Closed</v>
          </cell>
          <cell r="C5" t="str">
            <v>Managed</v>
          </cell>
        </row>
        <row r="6">
          <cell r="A6" t="str">
            <v>Transfer To</v>
          </cell>
          <cell r="C6" t="str">
            <v>Owned</v>
          </cell>
        </row>
        <row r="7">
          <cell r="A7" t="str">
            <v>Transfer Fr</v>
          </cell>
          <cell r="C7" t="str">
            <v xml:space="preserve">Leased </v>
          </cell>
        </row>
        <row r="8">
          <cell r="A8" t="str">
            <v>Misc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Table "/>
      <sheetName val="Results"/>
      <sheetName val="Stats"/>
      <sheetName val="MHRS Q3"/>
      <sheetName val="RITZ Q3"/>
      <sheetName val="REN Q3"/>
      <sheetName val="Int'l MHRS Q3"/>
      <sheetName val="Int'l CY &amp; Ren Q3"/>
      <sheetName val="CY Q3"/>
      <sheetName val="FFI Q3"/>
      <sheetName val="SHS Q3"/>
      <sheetName val="RI Q3"/>
      <sheetName val="TPS Q3"/>
      <sheetName val="CL &amp; Other Q3"/>
      <sheetName val="MVCI Q3"/>
      <sheetName val="SLS Q3"/>
      <sheetName val="MDS Q3"/>
      <sheetName val="Int Exp &amp; Inc"/>
      <sheetName val="CorpExp Q3"/>
      <sheetName val="YTD Results"/>
      <sheetName val="YTD Stats"/>
      <sheetName val="MHRS YTD"/>
      <sheetName val="RITZ YTD"/>
      <sheetName val="REN YTD"/>
      <sheetName val="Int'l MHRS YTD"/>
      <sheetName val="Int'l CY &amp; Ren YTD"/>
      <sheetName val="CY YTD"/>
      <sheetName val="FFI YTD"/>
      <sheetName val="SHS YTD"/>
      <sheetName val="RI YTD"/>
      <sheetName val="TPS YTD"/>
      <sheetName val="CL &amp; Other Q3 YTD"/>
      <sheetName val="MVCI YTD"/>
      <sheetName val="SLS YTD"/>
      <sheetName val="MDS YTD"/>
      <sheetName val="Int Exp YTD"/>
      <sheetName val="CorpExp YTD"/>
      <sheetName val="MHRS Q2"/>
      <sheetName val="Ren Q2"/>
      <sheetName val="CY Q2"/>
      <sheetName val="RI Q2"/>
      <sheetName val="TPS Q2"/>
      <sheetName val="FFI Q2"/>
      <sheetName val="SHS Q2"/>
      <sheetName val="Int'l MHRS Q2"/>
      <sheetName val="Int'l CY &amp; Ren Q2"/>
      <sheetName val="Ritz Q2 "/>
      <sheetName val="MVCI Q2"/>
      <sheetName val="CL &amp; Other Q2"/>
      <sheetName val="MDS Q2"/>
      <sheetName val="SLS Q2"/>
      <sheetName val="Int Exp &amp; Inc "/>
      <sheetName val="CorpExp Q2"/>
      <sheetName val="CL &amp; Other Q2YTD"/>
      <sheetName val="Int Exp &amp; Inc YTD"/>
    </sheetNames>
    <sheetDataSet>
      <sheetData sheetId="0">
        <row r="1">
          <cell r="J1" t="str">
            <v>THIRD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FE09A-BEEE-4828-87A5-94C550B7FDE3}">
  <sheetPr>
    <tabColor indexed="22"/>
    <pageSetUpPr fitToPage="1"/>
  </sheetPr>
  <dimension ref="A1:AN93"/>
  <sheetViews>
    <sheetView tabSelected="1" view="pageBreakPreview" zoomScale="60" zoomScaleNormal="60" workbookViewId="0"/>
  </sheetViews>
  <sheetFormatPr defaultColWidth="9.140625" defaultRowHeight="18" x14ac:dyDescent="0.25"/>
  <cols>
    <col min="1" max="1" width="33.85546875" style="1" customWidth="1"/>
    <col min="2" max="2" width="2.42578125" style="1" customWidth="1"/>
    <col min="3" max="3" width="10.7109375" style="1" customWidth="1"/>
    <col min="4" max="4" width="2.7109375" style="1" customWidth="1"/>
    <col min="5" max="5" width="13.42578125" style="1" customWidth="1"/>
    <col min="6" max="6" width="5.5703125" style="1" customWidth="1"/>
    <col min="7" max="7" width="8.28515625" style="1" bestFit="1" customWidth="1"/>
    <col min="8" max="8" width="2.7109375" style="1" customWidth="1"/>
    <col min="9" max="9" width="10.85546875" style="1" customWidth="1"/>
    <col min="10" max="10" width="5.5703125" style="1" customWidth="1"/>
    <col min="11" max="11" width="8.28515625" style="1" bestFit="1" customWidth="1"/>
    <col min="12" max="12" width="2.5703125" style="1" customWidth="1"/>
    <col min="13" max="13" width="10.85546875" style="1" bestFit="1" customWidth="1"/>
    <col min="14" max="14" width="5.5703125" style="1" customWidth="1"/>
    <col min="15" max="15" width="8.28515625" style="1" bestFit="1" customWidth="1"/>
    <col min="16" max="16" width="2.85546875" style="1" customWidth="1"/>
    <col min="17" max="17" width="10.85546875" style="1" bestFit="1" customWidth="1"/>
    <col min="18" max="18" width="5.5703125" style="1" customWidth="1"/>
    <col min="19" max="19" width="8.28515625" style="1" bestFit="1" customWidth="1"/>
    <col min="20" max="20" width="3.140625" style="1" customWidth="1"/>
    <col min="21" max="21" width="10.85546875" style="1" bestFit="1" customWidth="1"/>
    <col min="22" max="22" width="5.5703125" style="1" customWidth="1"/>
    <col min="23" max="23" width="8.28515625" style="1" bestFit="1" customWidth="1"/>
    <col min="24" max="24" width="3.7109375" style="1" customWidth="1"/>
    <col min="25" max="25" width="11.7109375" style="1" bestFit="1" customWidth="1"/>
    <col min="26" max="26" width="2.28515625" style="1" customWidth="1"/>
    <col min="27" max="27" width="8.140625" style="1" customWidth="1"/>
    <col min="28" max="28" width="2.85546875" style="1" customWidth="1"/>
    <col min="29" max="29" width="8.5703125" style="1" customWidth="1"/>
    <col min="30" max="30" width="2.5703125" style="1" customWidth="1"/>
    <col min="31" max="31" width="9.140625" style="1" customWidth="1"/>
    <col min="32" max="32" width="3" style="1" customWidth="1"/>
    <col min="33" max="34" width="9.140625" style="1" customWidth="1"/>
    <col min="35" max="35" width="2.7109375" style="1" customWidth="1"/>
    <col min="36" max="36" width="9.140625" style="1" customWidth="1"/>
    <col min="37" max="37" width="5.28515625" style="1" customWidth="1"/>
    <col min="38" max="38" width="9.140625" style="1" customWidth="1"/>
    <col min="39" max="39" width="2.7109375" style="1" customWidth="1"/>
    <col min="40" max="40" width="9.140625" style="1" customWidth="1"/>
    <col min="41" max="41" width="1.140625" style="1" customWidth="1"/>
    <col min="42" max="16384" width="9.140625" style="1"/>
  </cols>
  <sheetData>
    <row r="1" spans="1:26" ht="26.25" x14ac:dyDescent="0.4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5"/>
      <c r="P1" s="55"/>
      <c r="Q1" s="55"/>
      <c r="S1" s="55"/>
      <c r="T1" s="55"/>
      <c r="U1" s="55"/>
    </row>
    <row r="3" spans="1:26" s="14" customFormat="1" ht="20.25" x14ac:dyDescent="0.3">
      <c r="C3" s="20">
        <v>1980</v>
      </c>
      <c r="D3" s="20"/>
      <c r="E3" s="20"/>
      <c r="F3" s="18"/>
      <c r="G3" s="20">
        <v>1981</v>
      </c>
      <c r="H3" s="20"/>
      <c r="I3" s="20"/>
      <c r="J3" s="18"/>
      <c r="K3" s="20">
        <v>1982</v>
      </c>
      <c r="L3" s="20"/>
      <c r="M3" s="20"/>
      <c r="N3" s="18"/>
      <c r="O3" s="20">
        <v>1983</v>
      </c>
      <c r="P3" s="20"/>
      <c r="Q3" s="20"/>
      <c r="R3" s="18"/>
      <c r="S3" s="20">
        <v>1984</v>
      </c>
      <c r="T3" s="20"/>
      <c r="U3" s="20"/>
      <c r="V3" s="18"/>
      <c r="W3" s="20">
        <v>1985</v>
      </c>
      <c r="X3" s="20"/>
      <c r="Y3" s="20"/>
    </row>
    <row r="4" spans="1:26" s="43" customFormat="1" x14ac:dyDescent="0.25">
      <c r="C4" s="45" t="s">
        <v>10</v>
      </c>
      <c r="D4" s="14"/>
      <c r="E4" s="45" t="s">
        <v>9</v>
      </c>
      <c r="F4" s="14"/>
      <c r="G4" s="45" t="s">
        <v>10</v>
      </c>
      <c r="H4" s="14"/>
      <c r="I4" s="45" t="s">
        <v>9</v>
      </c>
      <c r="J4" s="14"/>
      <c r="K4" s="45" t="s">
        <v>10</v>
      </c>
      <c r="L4" s="14"/>
      <c r="M4" s="45" t="s">
        <v>9</v>
      </c>
      <c r="N4" s="14"/>
      <c r="O4" s="45" t="s">
        <v>10</v>
      </c>
      <c r="P4" s="14"/>
      <c r="Q4" s="45" t="s">
        <v>9</v>
      </c>
      <c r="R4" s="14"/>
      <c r="S4" s="45" t="s">
        <v>10</v>
      </c>
      <c r="T4" s="14"/>
      <c r="U4" s="45" t="s">
        <v>9</v>
      </c>
      <c r="V4" s="14"/>
      <c r="W4" s="45" t="s">
        <v>10</v>
      </c>
      <c r="X4" s="14"/>
      <c r="Y4" s="45" t="s">
        <v>9</v>
      </c>
    </row>
    <row r="6" spans="1:26" x14ac:dyDescent="0.25">
      <c r="A6" s="1" t="s">
        <v>8</v>
      </c>
      <c r="C6" s="4">
        <v>1</v>
      </c>
      <c r="D6" s="4"/>
      <c r="E6" s="4">
        <v>350</v>
      </c>
      <c r="G6" s="4">
        <v>3</v>
      </c>
      <c r="H6" s="4"/>
      <c r="I6" s="4">
        <v>945</v>
      </c>
      <c r="K6" s="4">
        <v>3</v>
      </c>
      <c r="L6" s="4"/>
      <c r="M6" s="4">
        <v>1192</v>
      </c>
      <c r="O6" s="42">
        <v>0</v>
      </c>
      <c r="P6" s="4"/>
      <c r="Q6" s="41">
        <v>0</v>
      </c>
      <c r="S6" s="4">
        <v>3</v>
      </c>
      <c r="T6" s="4"/>
      <c r="U6" s="4">
        <v>717</v>
      </c>
      <c r="W6" s="42">
        <v>0</v>
      </c>
      <c r="X6" s="4"/>
      <c r="Y6" s="41">
        <v>0</v>
      </c>
      <c r="Z6" s="4"/>
    </row>
    <row r="7" spans="1:26" x14ac:dyDescent="0.25">
      <c r="C7" s="4"/>
      <c r="D7" s="4"/>
      <c r="E7" s="4"/>
      <c r="G7" s="4"/>
      <c r="H7" s="4"/>
      <c r="I7" s="4"/>
      <c r="K7" s="4"/>
      <c r="L7" s="4"/>
      <c r="M7" s="4"/>
      <c r="O7" s="4"/>
      <c r="P7" s="4"/>
      <c r="Q7" s="4"/>
      <c r="S7" s="4"/>
      <c r="T7" s="4"/>
      <c r="U7" s="4"/>
      <c r="W7" s="4"/>
      <c r="X7" s="4"/>
      <c r="Y7" s="4"/>
      <c r="Z7" s="4"/>
    </row>
    <row r="8" spans="1:26" x14ac:dyDescent="0.25">
      <c r="A8" s="1" t="s">
        <v>7</v>
      </c>
      <c r="C8" s="32">
        <v>0</v>
      </c>
      <c r="D8" s="4"/>
      <c r="E8" s="31">
        <v>0</v>
      </c>
      <c r="G8" s="32">
        <v>0</v>
      </c>
      <c r="H8" s="41"/>
      <c r="I8" s="31">
        <v>0</v>
      </c>
      <c r="K8" s="32">
        <v>0</v>
      </c>
      <c r="L8" s="4"/>
      <c r="M8" s="31">
        <v>0</v>
      </c>
      <c r="O8" s="33">
        <v>1</v>
      </c>
      <c r="P8" s="4"/>
      <c r="Q8" s="33">
        <v>228</v>
      </c>
      <c r="S8" s="33">
        <v>1</v>
      </c>
      <c r="T8" s="4"/>
      <c r="U8" s="33">
        <v>170</v>
      </c>
      <c r="W8" s="32">
        <v>0</v>
      </c>
      <c r="X8" s="4"/>
      <c r="Y8" s="31">
        <v>0</v>
      </c>
      <c r="Z8" s="4"/>
    </row>
    <row r="9" spans="1:26" ht="18.75" thickBot="1" x14ac:dyDescent="0.3">
      <c r="A9" s="7" t="s">
        <v>0</v>
      </c>
      <c r="C9" s="54">
        <v>1</v>
      </c>
      <c r="D9" s="4"/>
      <c r="E9" s="27">
        <v>350</v>
      </c>
      <c r="G9" s="27">
        <v>3</v>
      </c>
      <c r="H9" s="4"/>
      <c r="I9" s="27">
        <v>945</v>
      </c>
      <c r="K9" s="27">
        <v>3</v>
      </c>
      <c r="L9" s="4"/>
      <c r="M9" s="27">
        <v>1192</v>
      </c>
      <c r="O9" s="27">
        <v>1</v>
      </c>
      <c r="P9" s="4"/>
      <c r="Q9" s="27">
        <v>228</v>
      </c>
      <c r="S9" s="27">
        <v>4</v>
      </c>
      <c r="T9" s="4"/>
      <c r="U9" s="27">
        <v>887</v>
      </c>
      <c r="W9" s="27">
        <v>0</v>
      </c>
      <c r="X9" s="4"/>
      <c r="Y9" s="27">
        <v>0</v>
      </c>
      <c r="Z9" s="4"/>
    </row>
    <row r="10" spans="1:26" ht="26.25" customHeight="1" thickTop="1" x14ac:dyDescent="0.25">
      <c r="C10" s="4"/>
      <c r="D10" s="4"/>
      <c r="E10" s="4"/>
      <c r="G10" s="4"/>
      <c r="H10" s="4"/>
      <c r="I10" s="4"/>
      <c r="K10" s="4"/>
      <c r="L10" s="4"/>
      <c r="M10" s="4"/>
      <c r="O10" s="4"/>
      <c r="P10" s="4"/>
      <c r="Q10" s="4"/>
      <c r="S10" s="4"/>
      <c r="T10" s="4"/>
      <c r="U10" s="4"/>
    </row>
    <row r="11" spans="1:26" s="18" customFormat="1" ht="20.25" x14ac:dyDescent="0.3">
      <c r="C11" s="20">
        <v>1986</v>
      </c>
      <c r="D11" s="20"/>
      <c r="E11" s="20"/>
      <c r="G11" s="21">
        <v>1987</v>
      </c>
      <c r="H11" s="21"/>
      <c r="I11" s="21"/>
      <c r="K11" s="20">
        <v>1988</v>
      </c>
      <c r="L11" s="20"/>
      <c r="M11" s="20"/>
      <c r="O11" s="20">
        <v>1989</v>
      </c>
      <c r="P11" s="20"/>
      <c r="Q11" s="20"/>
      <c r="S11" s="20">
        <v>1990</v>
      </c>
      <c r="T11" s="20"/>
      <c r="U11" s="20"/>
      <c r="W11" s="20">
        <v>1991</v>
      </c>
      <c r="X11" s="20"/>
      <c r="Y11" s="20"/>
    </row>
    <row r="12" spans="1:26" s="43" customFormat="1" x14ac:dyDescent="0.25">
      <c r="C12" s="45" t="s">
        <v>10</v>
      </c>
      <c r="D12" s="14"/>
      <c r="E12" s="45" t="s">
        <v>9</v>
      </c>
      <c r="F12" s="14"/>
      <c r="G12" s="45" t="s">
        <v>10</v>
      </c>
      <c r="H12" s="14"/>
      <c r="I12" s="45" t="s">
        <v>9</v>
      </c>
      <c r="J12" s="14"/>
      <c r="K12" s="45" t="s">
        <v>10</v>
      </c>
      <c r="L12" s="14"/>
      <c r="M12" s="45" t="s">
        <v>9</v>
      </c>
      <c r="N12" s="14"/>
      <c r="O12" s="45" t="s">
        <v>10</v>
      </c>
      <c r="P12" s="14"/>
      <c r="Q12" s="45" t="s">
        <v>9</v>
      </c>
      <c r="R12" s="14"/>
      <c r="S12" s="45" t="s">
        <v>10</v>
      </c>
      <c r="T12" s="14"/>
      <c r="U12" s="45" t="s">
        <v>9</v>
      </c>
      <c r="V12" s="14"/>
      <c r="W12" s="45" t="s">
        <v>10</v>
      </c>
      <c r="X12" s="14"/>
      <c r="Y12" s="45" t="s">
        <v>9</v>
      </c>
    </row>
    <row r="14" spans="1:26" ht="18" customHeight="1" x14ac:dyDescent="0.25">
      <c r="A14" s="1" t="s">
        <v>8</v>
      </c>
      <c r="C14" s="4">
        <v>3</v>
      </c>
      <c r="D14" s="4"/>
      <c r="E14" s="4">
        <v>1332</v>
      </c>
      <c r="G14" s="4">
        <v>2</v>
      </c>
      <c r="H14" s="4"/>
      <c r="I14" s="4">
        <v>1775</v>
      </c>
      <c r="K14" s="4">
        <v>4</v>
      </c>
      <c r="L14" s="4"/>
      <c r="M14" s="4">
        <v>1354</v>
      </c>
      <c r="O14" s="4">
        <v>1</v>
      </c>
      <c r="P14" s="4"/>
      <c r="Q14" s="4">
        <v>237</v>
      </c>
      <c r="S14" s="4">
        <v>3</v>
      </c>
      <c r="T14" s="4"/>
      <c r="U14" s="4">
        <v>1172</v>
      </c>
      <c r="W14" s="4">
        <v>3</v>
      </c>
      <c r="X14" s="4"/>
      <c r="Y14" s="4">
        <v>1114</v>
      </c>
    </row>
    <row r="15" spans="1:26" ht="18" customHeight="1" x14ac:dyDescent="0.25">
      <c r="C15" s="4"/>
      <c r="D15" s="4"/>
      <c r="E15" s="4"/>
      <c r="G15" s="4"/>
      <c r="H15" s="4"/>
      <c r="I15" s="4"/>
      <c r="K15" s="4"/>
      <c r="L15" s="4"/>
      <c r="M15" s="4"/>
      <c r="O15" s="4"/>
      <c r="P15" s="4"/>
      <c r="Q15" s="4"/>
      <c r="S15" s="4"/>
      <c r="T15" s="4"/>
      <c r="U15" s="4"/>
      <c r="W15" s="4"/>
      <c r="X15" s="4"/>
      <c r="Y15" s="4"/>
    </row>
    <row r="16" spans="1:26" ht="18" customHeight="1" x14ac:dyDescent="0.25">
      <c r="A16" s="1" t="s">
        <v>7</v>
      </c>
      <c r="C16" s="4">
        <v>1</v>
      </c>
      <c r="D16" s="4"/>
      <c r="E16" s="4">
        <v>395</v>
      </c>
      <c r="G16" s="42">
        <v>0</v>
      </c>
      <c r="H16" s="4"/>
      <c r="I16" s="41">
        <v>0</v>
      </c>
      <c r="K16" s="42">
        <v>0</v>
      </c>
      <c r="L16" s="4"/>
      <c r="M16" s="41">
        <v>0</v>
      </c>
      <c r="O16" s="4">
        <v>1</v>
      </c>
      <c r="P16" s="4"/>
      <c r="Q16" s="4">
        <v>230</v>
      </c>
      <c r="S16" s="42">
        <v>0</v>
      </c>
      <c r="T16" s="4"/>
      <c r="U16" s="41">
        <v>0</v>
      </c>
      <c r="W16" s="42">
        <v>0</v>
      </c>
      <c r="X16" s="4"/>
      <c r="Y16" s="41">
        <v>0</v>
      </c>
    </row>
    <row r="17" spans="1:40" ht="18" customHeight="1" x14ac:dyDescent="0.25">
      <c r="C17" s="4"/>
      <c r="D17" s="4"/>
      <c r="E17" s="4"/>
      <c r="G17" s="41"/>
      <c r="H17" s="4"/>
      <c r="I17" s="4"/>
      <c r="K17" s="4"/>
      <c r="L17" s="4"/>
      <c r="M17" s="4"/>
      <c r="O17" s="4"/>
      <c r="P17" s="4"/>
      <c r="Q17" s="4"/>
      <c r="S17" s="4"/>
      <c r="T17" s="4"/>
      <c r="U17" s="4"/>
      <c r="W17" s="4"/>
      <c r="X17" s="4"/>
      <c r="Y17" s="4"/>
      <c r="AA17" s="4"/>
      <c r="AB17" s="4"/>
      <c r="AC17" s="4"/>
    </row>
    <row r="18" spans="1:40" ht="18" customHeight="1" x14ac:dyDescent="0.25">
      <c r="A18" s="1" t="s">
        <v>4</v>
      </c>
      <c r="C18" s="42">
        <v>0</v>
      </c>
      <c r="D18" s="4"/>
      <c r="E18" s="41">
        <v>0</v>
      </c>
      <c r="G18" s="42">
        <v>0</v>
      </c>
      <c r="H18" s="4"/>
      <c r="I18" s="41">
        <v>0</v>
      </c>
      <c r="K18" s="4">
        <v>1</v>
      </c>
      <c r="L18" s="4"/>
      <c r="M18" s="4">
        <v>121</v>
      </c>
      <c r="O18" s="4">
        <v>1</v>
      </c>
      <c r="P18" s="4"/>
      <c r="Q18" s="4">
        <v>182</v>
      </c>
      <c r="S18" s="4">
        <v>4</v>
      </c>
      <c r="T18" s="4"/>
      <c r="U18" s="4">
        <v>484</v>
      </c>
      <c r="W18" s="4">
        <v>4</v>
      </c>
      <c r="X18" s="4"/>
      <c r="Y18" s="4">
        <v>883</v>
      </c>
    </row>
    <row r="19" spans="1:40" ht="18" customHeight="1" x14ac:dyDescent="0.25">
      <c r="C19" s="42"/>
      <c r="D19" s="4"/>
      <c r="E19" s="4"/>
      <c r="G19" s="4"/>
      <c r="H19" s="4"/>
      <c r="I19" s="4"/>
      <c r="K19" s="4"/>
      <c r="L19" s="4"/>
      <c r="M19" s="4"/>
      <c r="O19" s="4"/>
      <c r="P19" s="4"/>
      <c r="Q19" s="4"/>
      <c r="S19" s="4"/>
      <c r="T19" s="4"/>
      <c r="U19" s="4"/>
      <c r="W19" s="4"/>
      <c r="X19" s="4"/>
      <c r="Y19" s="4"/>
    </row>
    <row r="20" spans="1:40" ht="18" customHeight="1" x14ac:dyDescent="0.25">
      <c r="A20" s="1" t="s">
        <v>17</v>
      </c>
      <c r="C20" s="42">
        <v>0</v>
      </c>
      <c r="D20" s="4"/>
      <c r="E20" s="41">
        <v>0</v>
      </c>
      <c r="G20" s="4">
        <v>1</v>
      </c>
      <c r="H20" s="4"/>
      <c r="I20" s="4">
        <v>78</v>
      </c>
      <c r="K20" s="42">
        <v>0</v>
      </c>
      <c r="L20" s="4"/>
      <c r="M20" s="41">
        <v>0</v>
      </c>
      <c r="O20" s="4">
        <v>1</v>
      </c>
      <c r="P20" s="4"/>
      <c r="Q20" s="4">
        <v>165</v>
      </c>
      <c r="S20" s="42">
        <v>0</v>
      </c>
      <c r="T20" s="4"/>
      <c r="U20" s="41">
        <v>0</v>
      </c>
      <c r="W20" s="4">
        <v>4</v>
      </c>
      <c r="X20" s="4"/>
      <c r="Y20" s="4">
        <v>1176</v>
      </c>
    </row>
    <row r="21" spans="1:40" ht="18" customHeight="1" x14ac:dyDescent="0.25">
      <c r="C21" s="42"/>
      <c r="D21" s="4"/>
      <c r="E21" s="4"/>
      <c r="G21" s="4"/>
      <c r="H21" s="4"/>
      <c r="I21" s="4"/>
      <c r="K21" s="4"/>
      <c r="L21" s="4"/>
      <c r="M21" s="4"/>
      <c r="O21" s="4"/>
      <c r="P21" s="4"/>
      <c r="Q21" s="4"/>
      <c r="S21" s="4"/>
      <c r="T21" s="4"/>
      <c r="U21" s="4"/>
      <c r="W21" s="4"/>
      <c r="X21" s="4"/>
      <c r="Y21" s="4"/>
      <c r="AA21" s="4"/>
      <c r="AB21" s="4"/>
      <c r="AC21" s="4"/>
    </row>
    <row r="22" spans="1:40" ht="18" customHeight="1" x14ac:dyDescent="0.25">
      <c r="A22" s="1" t="s">
        <v>2</v>
      </c>
      <c r="C22" s="32">
        <v>0</v>
      </c>
      <c r="D22" s="4"/>
      <c r="E22" s="31">
        <v>0</v>
      </c>
      <c r="G22" s="32">
        <v>0</v>
      </c>
      <c r="H22" s="4"/>
      <c r="I22" s="31">
        <v>0</v>
      </c>
      <c r="K22" s="32">
        <v>0</v>
      </c>
      <c r="L22" s="4"/>
      <c r="M22" s="31">
        <v>0</v>
      </c>
      <c r="O22" s="33">
        <v>1</v>
      </c>
      <c r="P22" s="4"/>
      <c r="Q22" s="33">
        <v>126</v>
      </c>
      <c r="S22" s="33">
        <v>1</v>
      </c>
      <c r="T22" s="4"/>
      <c r="U22" s="33">
        <v>126</v>
      </c>
      <c r="W22" s="33">
        <v>1</v>
      </c>
      <c r="X22" s="4"/>
      <c r="Y22" s="33">
        <v>131</v>
      </c>
    </row>
    <row r="23" spans="1:40" ht="18" customHeight="1" thickBot="1" x14ac:dyDescent="0.3">
      <c r="A23" s="7" t="s">
        <v>0</v>
      </c>
      <c r="C23" s="27">
        <v>4</v>
      </c>
      <c r="D23" s="4"/>
      <c r="E23" s="27">
        <v>1727</v>
      </c>
      <c r="G23" s="27">
        <v>3</v>
      </c>
      <c r="H23" s="4"/>
      <c r="I23" s="27">
        <v>1853</v>
      </c>
      <c r="K23" s="27">
        <v>5</v>
      </c>
      <c r="L23" s="4"/>
      <c r="M23" s="27">
        <v>1475</v>
      </c>
      <c r="O23" s="27">
        <v>5</v>
      </c>
      <c r="P23" s="4"/>
      <c r="Q23" s="27">
        <v>940</v>
      </c>
      <c r="S23" s="27">
        <v>8</v>
      </c>
      <c r="T23" s="4"/>
      <c r="U23" s="27">
        <v>1782</v>
      </c>
      <c r="W23" s="27">
        <v>12</v>
      </c>
      <c r="X23" s="4"/>
      <c r="Y23" s="27">
        <v>3304</v>
      </c>
    </row>
    <row r="24" spans="1:40" ht="27" customHeight="1" thickTop="1" x14ac:dyDescent="0.25">
      <c r="A24" s="7"/>
    </row>
    <row r="25" spans="1:40" s="18" customFormat="1" ht="18" customHeight="1" x14ac:dyDescent="0.3">
      <c r="C25" s="20">
        <v>1992</v>
      </c>
      <c r="D25" s="20"/>
      <c r="E25" s="20"/>
      <c r="G25" s="20">
        <v>1993</v>
      </c>
      <c r="H25" s="20"/>
      <c r="I25" s="20"/>
      <c r="K25" s="20">
        <v>1994</v>
      </c>
      <c r="L25" s="20"/>
      <c r="M25" s="20"/>
      <c r="O25" s="20">
        <v>1995</v>
      </c>
      <c r="P25" s="20"/>
      <c r="Q25" s="20"/>
      <c r="S25" s="20">
        <v>1996</v>
      </c>
      <c r="T25" s="20"/>
      <c r="U25" s="20"/>
      <c r="W25" s="20">
        <v>1997</v>
      </c>
      <c r="X25" s="20"/>
      <c r="Y25" s="20"/>
      <c r="AH25" s="53"/>
      <c r="AI25" s="53"/>
      <c r="AJ25" s="53"/>
      <c r="AK25" s="53"/>
      <c r="AL25" s="53"/>
      <c r="AM25" s="53"/>
      <c r="AN25" s="53"/>
    </row>
    <row r="26" spans="1:40" s="43" customFormat="1" ht="18" customHeight="1" x14ac:dyDescent="0.25">
      <c r="C26" s="45" t="s">
        <v>10</v>
      </c>
      <c r="D26" s="14"/>
      <c r="E26" s="45" t="s">
        <v>9</v>
      </c>
      <c r="F26" s="14"/>
      <c r="G26" s="45" t="s">
        <v>10</v>
      </c>
      <c r="H26" s="14"/>
      <c r="I26" s="45" t="s">
        <v>9</v>
      </c>
      <c r="J26" s="14"/>
      <c r="K26" s="45" t="s">
        <v>10</v>
      </c>
      <c r="L26" s="14"/>
      <c r="M26" s="45" t="s">
        <v>9</v>
      </c>
      <c r="N26" s="14"/>
      <c r="O26" s="45" t="s">
        <v>10</v>
      </c>
      <c r="P26" s="14"/>
      <c r="Q26" s="45" t="s">
        <v>9</v>
      </c>
      <c r="R26" s="14"/>
      <c r="S26" s="45" t="s">
        <v>10</v>
      </c>
      <c r="T26" s="14"/>
      <c r="U26" s="45" t="s">
        <v>9</v>
      </c>
      <c r="V26" s="14"/>
      <c r="W26" s="45" t="s">
        <v>10</v>
      </c>
      <c r="X26" s="14"/>
      <c r="Y26" s="45" t="s">
        <v>9</v>
      </c>
      <c r="AH26" s="1"/>
      <c r="AI26" s="1"/>
      <c r="AJ26" s="1"/>
      <c r="AK26" s="1"/>
      <c r="AL26" s="1"/>
      <c r="AM26" s="1"/>
      <c r="AN26" s="1"/>
    </row>
    <row r="27" spans="1:40" ht="18" customHeight="1" x14ac:dyDescent="0.25"/>
    <row r="28" spans="1:40" ht="18" customHeight="1" x14ac:dyDescent="0.25">
      <c r="A28" s="1" t="s">
        <v>8</v>
      </c>
      <c r="C28" s="4">
        <v>4</v>
      </c>
      <c r="D28" s="4"/>
      <c r="E28" s="4">
        <v>1071</v>
      </c>
      <c r="G28" s="4">
        <v>4</v>
      </c>
      <c r="H28" s="4"/>
      <c r="I28" s="4">
        <v>1233</v>
      </c>
      <c r="K28" s="4">
        <v>13</v>
      </c>
      <c r="L28" s="4"/>
      <c r="M28" s="4">
        <v>4135</v>
      </c>
      <c r="O28" s="4">
        <v>9</v>
      </c>
      <c r="P28" s="4"/>
      <c r="Q28" s="4">
        <v>3003</v>
      </c>
      <c r="S28" s="4">
        <v>4</v>
      </c>
      <c r="T28" s="4"/>
      <c r="U28" s="4">
        <v>1288</v>
      </c>
      <c r="W28" s="4">
        <v>6</v>
      </c>
      <c r="X28" s="4"/>
      <c r="Y28" s="4">
        <v>1665</v>
      </c>
    </row>
    <row r="29" spans="1:40" ht="18" customHeight="1" x14ac:dyDescent="0.25">
      <c r="C29" s="4"/>
      <c r="D29" s="4"/>
      <c r="E29" s="4"/>
      <c r="G29" s="4"/>
      <c r="H29" s="4"/>
      <c r="I29" s="4"/>
      <c r="K29" s="4"/>
      <c r="L29" s="4"/>
      <c r="M29" s="4"/>
      <c r="O29" s="4"/>
      <c r="P29" s="4"/>
      <c r="Q29" s="4"/>
      <c r="S29" s="4"/>
      <c r="T29" s="4"/>
      <c r="U29" s="4"/>
      <c r="W29" s="4"/>
      <c r="X29" s="4"/>
      <c r="Y29" s="4"/>
    </row>
    <row r="30" spans="1:40" ht="18" customHeight="1" x14ac:dyDescent="0.25">
      <c r="A30" s="1" t="s">
        <v>7</v>
      </c>
      <c r="C30" s="4">
        <v>16</v>
      </c>
      <c r="D30" s="4"/>
      <c r="E30" s="4">
        <v>4008</v>
      </c>
      <c r="G30" s="4">
        <v>4</v>
      </c>
      <c r="H30" s="4"/>
      <c r="I30" s="4">
        <v>1287</v>
      </c>
      <c r="K30" s="4">
        <v>2</v>
      </c>
      <c r="L30" s="4"/>
      <c r="M30" s="4">
        <v>732</v>
      </c>
      <c r="O30" s="4">
        <v>3</v>
      </c>
      <c r="P30" s="4"/>
      <c r="Q30" s="4">
        <v>1767</v>
      </c>
      <c r="S30" s="4">
        <v>13</v>
      </c>
      <c r="T30" s="4"/>
      <c r="U30" s="4">
        <v>2399</v>
      </c>
      <c r="W30" s="4">
        <v>1</v>
      </c>
      <c r="X30" s="4"/>
      <c r="Y30" s="4">
        <v>305</v>
      </c>
    </row>
    <row r="31" spans="1:40" ht="18" customHeight="1" x14ac:dyDescent="0.25">
      <c r="C31" s="4"/>
      <c r="D31" s="4"/>
      <c r="E31" s="4"/>
      <c r="K31" s="4"/>
      <c r="L31" s="4"/>
      <c r="M31" s="4"/>
      <c r="O31" s="4"/>
      <c r="P31" s="4"/>
      <c r="Q31" s="4"/>
      <c r="S31" s="4"/>
      <c r="T31" s="4"/>
      <c r="U31" s="4"/>
      <c r="W31" s="4"/>
      <c r="X31" s="4"/>
      <c r="Y31" s="4"/>
    </row>
    <row r="32" spans="1:40" ht="18" customHeight="1" x14ac:dyDescent="0.25">
      <c r="A32" s="1" t="s">
        <v>18</v>
      </c>
      <c r="C32" s="52"/>
      <c r="D32" s="52"/>
      <c r="E32" s="52"/>
      <c r="G32" s="51">
        <v>0</v>
      </c>
      <c r="H32" s="51"/>
      <c r="I32" s="51">
        <v>0</v>
      </c>
      <c r="K32" s="50">
        <v>0</v>
      </c>
      <c r="L32" s="50"/>
      <c r="M32" s="50">
        <v>0</v>
      </c>
      <c r="O32" s="42">
        <v>0</v>
      </c>
      <c r="P32" s="4"/>
      <c r="Q32" s="41">
        <v>0</v>
      </c>
      <c r="S32" s="4">
        <v>1</v>
      </c>
      <c r="T32" s="4"/>
      <c r="U32" s="4">
        <v>148</v>
      </c>
      <c r="W32" s="42">
        <v>0</v>
      </c>
      <c r="X32" s="4"/>
      <c r="Y32" s="41">
        <v>0</v>
      </c>
    </row>
    <row r="33" spans="1:31" ht="18" customHeight="1" x14ac:dyDescent="0.25">
      <c r="K33" s="49"/>
      <c r="L33" s="49"/>
      <c r="M33" s="49"/>
      <c r="O33" s="4"/>
      <c r="P33" s="4"/>
      <c r="Q33" s="4"/>
      <c r="S33" s="4"/>
      <c r="T33" s="4"/>
      <c r="U33" s="4"/>
      <c r="W33" s="4"/>
      <c r="X33" s="4"/>
      <c r="Y33" s="4"/>
    </row>
    <row r="34" spans="1:31" ht="18" customHeight="1" x14ac:dyDescent="0.25">
      <c r="A34" s="1" t="s">
        <v>4</v>
      </c>
      <c r="C34" s="4">
        <v>7</v>
      </c>
      <c r="D34" s="4"/>
      <c r="E34" s="4">
        <v>848</v>
      </c>
      <c r="G34" s="4">
        <v>8</v>
      </c>
      <c r="H34" s="4"/>
      <c r="I34" s="4">
        <v>1203</v>
      </c>
      <c r="K34" s="4">
        <v>8</v>
      </c>
      <c r="L34" s="4"/>
      <c r="M34" s="4">
        <v>1183</v>
      </c>
      <c r="O34" s="4">
        <v>7</v>
      </c>
      <c r="P34" s="4"/>
      <c r="Q34" s="4">
        <v>1256</v>
      </c>
      <c r="S34" s="4">
        <v>11</v>
      </c>
      <c r="T34" s="4"/>
      <c r="U34" s="4">
        <v>1217</v>
      </c>
      <c r="W34" s="4">
        <v>4</v>
      </c>
      <c r="X34" s="4"/>
      <c r="Y34" s="4">
        <v>685</v>
      </c>
    </row>
    <row r="35" spans="1:31" ht="18" customHeight="1" x14ac:dyDescent="0.25">
      <c r="C35" s="4"/>
      <c r="D35" s="4"/>
      <c r="E35" s="4"/>
      <c r="G35" s="4"/>
      <c r="H35" s="4"/>
      <c r="I35" s="4"/>
      <c r="K35" s="4"/>
      <c r="L35" s="4"/>
      <c r="M35" s="4"/>
      <c r="O35" s="4"/>
      <c r="P35" s="4"/>
      <c r="Q35" s="4"/>
      <c r="S35" s="4"/>
      <c r="T35" s="4"/>
      <c r="U35" s="4"/>
      <c r="W35" s="4"/>
      <c r="X35" s="4"/>
      <c r="Y35" s="4"/>
    </row>
    <row r="36" spans="1:31" ht="18" customHeight="1" x14ac:dyDescent="0.25">
      <c r="A36" s="1" t="s">
        <v>17</v>
      </c>
      <c r="C36" s="4"/>
      <c r="D36" s="4"/>
      <c r="E36" s="4"/>
      <c r="G36" s="4">
        <v>1</v>
      </c>
      <c r="H36" s="4"/>
      <c r="I36" s="4">
        <v>78</v>
      </c>
      <c r="K36" s="4">
        <v>1</v>
      </c>
      <c r="L36" s="4"/>
      <c r="M36" s="4">
        <v>92</v>
      </c>
      <c r="O36" s="42">
        <v>0</v>
      </c>
      <c r="P36" s="4"/>
      <c r="Q36" s="41">
        <v>0</v>
      </c>
      <c r="S36" s="4">
        <v>3</v>
      </c>
      <c r="T36" s="4"/>
      <c r="U36" s="4">
        <v>320</v>
      </c>
      <c r="W36" s="4">
        <v>3</v>
      </c>
      <c r="X36" s="4"/>
      <c r="Y36" s="4">
        <v>530</v>
      </c>
    </row>
    <row r="37" spans="1:31" ht="18" customHeight="1" x14ac:dyDescent="0.25">
      <c r="K37" s="4"/>
      <c r="L37" s="4"/>
      <c r="M37" s="4"/>
      <c r="O37" s="4"/>
      <c r="P37" s="4"/>
      <c r="Q37" s="4"/>
      <c r="S37" s="4"/>
      <c r="T37" s="4"/>
      <c r="U37" s="4"/>
      <c r="W37" s="4"/>
      <c r="X37" s="4"/>
      <c r="Y37" s="4"/>
    </row>
    <row r="38" spans="1:31" ht="18" customHeight="1" x14ac:dyDescent="0.25">
      <c r="A38" s="1" t="s">
        <v>2</v>
      </c>
      <c r="C38" s="4">
        <v>4</v>
      </c>
      <c r="D38" s="4"/>
      <c r="E38" s="4">
        <v>512</v>
      </c>
      <c r="G38" s="4">
        <v>1</v>
      </c>
      <c r="H38" s="4"/>
      <c r="I38" s="4">
        <v>169</v>
      </c>
      <c r="K38" s="4">
        <v>11</v>
      </c>
      <c r="L38" s="4"/>
      <c r="M38" s="4">
        <v>1201</v>
      </c>
      <c r="O38" s="4">
        <v>5</v>
      </c>
      <c r="P38" s="4"/>
      <c r="Q38" s="4">
        <v>684</v>
      </c>
      <c r="S38" s="4">
        <v>5</v>
      </c>
      <c r="T38" s="4"/>
      <c r="U38" s="4">
        <v>1289</v>
      </c>
      <c r="W38" s="4">
        <v>4</v>
      </c>
      <c r="X38" s="4"/>
      <c r="Y38" s="4">
        <v>452</v>
      </c>
    </row>
    <row r="39" spans="1:31" ht="18" customHeight="1" thickBot="1" x14ac:dyDescent="0.3">
      <c r="A39" s="7" t="s">
        <v>0</v>
      </c>
      <c r="C39" s="27">
        <v>31</v>
      </c>
      <c r="D39" s="4"/>
      <c r="E39" s="27">
        <v>6439</v>
      </c>
      <c r="G39" s="27">
        <v>18</v>
      </c>
      <c r="H39" s="4"/>
      <c r="I39" s="27">
        <v>3970</v>
      </c>
      <c r="K39" s="27">
        <v>35</v>
      </c>
      <c r="L39" s="4"/>
      <c r="M39" s="27">
        <v>7343</v>
      </c>
      <c r="O39" s="27">
        <v>24</v>
      </c>
      <c r="P39" s="4"/>
      <c r="Q39" s="27">
        <v>6710</v>
      </c>
      <c r="S39" s="27">
        <v>37</v>
      </c>
      <c r="T39" s="4"/>
      <c r="U39" s="27">
        <v>6661</v>
      </c>
      <c r="W39" s="27">
        <v>18</v>
      </c>
      <c r="X39" s="4"/>
      <c r="Y39" s="27">
        <v>3637</v>
      </c>
    </row>
    <row r="40" spans="1:31" ht="18" customHeight="1" thickTop="1" x14ac:dyDescent="0.25">
      <c r="A40" s="7"/>
      <c r="C40" s="4"/>
      <c r="D40" s="4"/>
      <c r="E40" s="4"/>
      <c r="G40" s="4"/>
      <c r="H40" s="4"/>
      <c r="I40" s="4"/>
      <c r="K40" s="4"/>
      <c r="L40" s="4"/>
      <c r="M40" s="4"/>
      <c r="O40" s="4"/>
      <c r="P40" s="4"/>
      <c r="Q40" s="4"/>
      <c r="S40" s="4"/>
      <c r="T40" s="4"/>
      <c r="U40" s="4"/>
    </row>
    <row r="41" spans="1:31" ht="8.25" customHeight="1" x14ac:dyDescent="0.25">
      <c r="C41" s="14"/>
      <c r="D41" s="14"/>
      <c r="E41" s="14"/>
      <c r="F41" s="4"/>
      <c r="G41" s="14"/>
      <c r="H41" s="14"/>
      <c r="I41" s="14"/>
      <c r="J41" s="4"/>
      <c r="K41" s="14"/>
      <c r="L41" s="14"/>
      <c r="M41" s="14"/>
      <c r="N41" s="4"/>
      <c r="O41" s="24"/>
      <c r="P41" s="24"/>
      <c r="Q41" s="24"/>
      <c r="R41" s="4"/>
      <c r="V41" s="4"/>
      <c r="W41" s="23"/>
      <c r="X41" s="23"/>
      <c r="Y41" s="23"/>
      <c r="Z41" s="2"/>
      <c r="AA41" s="22"/>
      <c r="AB41" s="22"/>
      <c r="AC41" s="22"/>
      <c r="AD41" s="2"/>
      <c r="AE41" s="2"/>
    </row>
    <row r="42" spans="1:31" s="18" customFormat="1" ht="18" customHeight="1" x14ac:dyDescent="0.3">
      <c r="C42" s="20">
        <v>1998</v>
      </c>
      <c r="D42" s="20"/>
      <c r="E42" s="20"/>
      <c r="F42" s="15"/>
      <c r="G42" s="20">
        <v>1999</v>
      </c>
      <c r="H42" s="20"/>
      <c r="I42" s="20"/>
      <c r="J42" s="15"/>
      <c r="K42" s="20">
        <v>2000</v>
      </c>
      <c r="L42" s="20"/>
      <c r="M42" s="20"/>
      <c r="N42" s="15"/>
      <c r="O42" s="21">
        <v>2001</v>
      </c>
      <c r="P42" s="21"/>
      <c r="Q42" s="21"/>
      <c r="R42" s="15"/>
      <c r="S42" s="21">
        <v>2002</v>
      </c>
      <c r="T42" s="21"/>
      <c r="U42" s="21"/>
      <c r="V42" s="15"/>
      <c r="W42" s="21">
        <v>2003</v>
      </c>
      <c r="X42" s="21"/>
      <c r="Y42" s="21"/>
      <c r="Z42" s="48"/>
      <c r="AA42" s="47"/>
      <c r="AB42" s="47"/>
      <c r="AC42" s="47"/>
      <c r="AD42" s="46"/>
      <c r="AE42" s="46"/>
    </row>
    <row r="43" spans="1:31" s="43" customFormat="1" ht="18" customHeight="1" x14ac:dyDescent="0.25">
      <c r="C43" s="45" t="s">
        <v>10</v>
      </c>
      <c r="D43" s="14"/>
      <c r="E43" s="45" t="s">
        <v>9</v>
      </c>
      <c r="F43" s="14"/>
      <c r="G43" s="45" t="s">
        <v>10</v>
      </c>
      <c r="H43" s="14"/>
      <c r="I43" s="45" t="s">
        <v>9</v>
      </c>
      <c r="J43" s="14"/>
      <c r="K43" s="45" t="s">
        <v>10</v>
      </c>
      <c r="L43" s="14"/>
      <c r="M43" s="45" t="s">
        <v>9</v>
      </c>
      <c r="N43" s="14"/>
      <c r="O43" s="45" t="s">
        <v>10</v>
      </c>
      <c r="P43" s="14"/>
      <c r="Q43" s="45" t="s">
        <v>9</v>
      </c>
      <c r="R43" s="14"/>
      <c r="S43" s="45" t="s">
        <v>10</v>
      </c>
      <c r="T43" s="14"/>
      <c r="U43" s="45" t="s">
        <v>9</v>
      </c>
      <c r="V43" s="14"/>
      <c r="W43" s="45" t="s">
        <v>10</v>
      </c>
      <c r="X43" s="14"/>
      <c r="Y43" s="45" t="s">
        <v>9</v>
      </c>
      <c r="Z43" s="2"/>
      <c r="AA43" s="44"/>
      <c r="AB43" s="44"/>
      <c r="AC43" s="44"/>
      <c r="AD43" s="44"/>
      <c r="AE43" s="44"/>
    </row>
    <row r="44" spans="1:31" ht="18" customHeight="1" x14ac:dyDescent="0.25">
      <c r="F44" s="4"/>
      <c r="J44" s="4"/>
      <c r="N44" s="4"/>
      <c r="R44" s="4"/>
      <c r="V44" s="4"/>
      <c r="Z44" s="2"/>
      <c r="AA44" s="2"/>
      <c r="AB44" s="2"/>
      <c r="AC44" s="2"/>
      <c r="AD44" s="2"/>
      <c r="AE44" s="2"/>
    </row>
    <row r="45" spans="1:31" ht="18" customHeight="1" x14ac:dyDescent="0.25">
      <c r="A45" s="1" t="s">
        <v>8</v>
      </c>
      <c r="C45" s="4">
        <v>14</v>
      </c>
      <c r="D45" s="4"/>
      <c r="E45" s="4">
        <v>5851</v>
      </c>
      <c r="F45" s="4"/>
      <c r="G45" s="4">
        <v>4</v>
      </c>
      <c r="H45" s="4"/>
      <c r="I45" s="4">
        <v>1235</v>
      </c>
      <c r="J45" s="4"/>
      <c r="K45" s="4">
        <v>5</v>
      </c>
      <c r="L45" s="4"/>
      <c r="M45" s="4">
        <v>2356</v>
      </c>
      <c r="N45" s="4"/>
      <c r="O45" s="42">
        <v>0</v>
      </c>
      <c r="P45" s="4"/>
      <c r="Q45" s="4">
        <v>2055</v>
      </c>
      <c r="R45" s="4"/>
      <c r="S45" s="40">
        <v>6</v>
      </c>
      <c r="T45" s="25"/>
      <c r="U45" s="40">
        <v>1583</v>
      </c>
      <c r="V45" s="4"/>
      <c r="W45" s="40">
        <v>9</v>
      </c>
      <c r="X45" s="25"/>
      <c r="Y45" s="40">
        <v>3042</v>
      </c>
      <c r="Z45" s="2"/>
      <c r="AA45" s="28"/>
      <c r="AB45" s="19"/>
      <c r="AC45" s="28"/>
      <c r="AD45" s="2"/>
      <c r="AE45" s="2"/>
    </row>
    <row r="46" spans="1:31" ht="18" customHeight="1" x14ac:dyDescent="0.2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25"/>
      <c r="T46" s="25"/>
      <c r="U46" s="25"/>
      <c r="V46" s="4"/>
      <c r="W46" s="25"/>
      <c r="X46" s="25"/>
      <c r="Y46" s="25" t="s">
        <v>11</v>
      </c>
      <c r="Z46" s="2"/>
      <c r="AA46" s="19"/>
      <c r="AB46" s="19"/>
      <c r="AC46" s="19"/>
      <c r="AD46" s="2"/>
      <c r="AE46" s="2"/>
    </row>
    <row r="47" spans="1:31" ht="18" customHeight="1" x14ac:dyDescent="0.25">
      <c r="A47" s="1" t="s">
        <v>7</v>
      </c>
      <c r="C47" s="4">
        <v>1</v>
      </c>
      <c r="D47" s="4"/>
      <c r="E47" s="4">
        <v>113</v>
      </c>
      <c r="F47" s="4"/>
      <c r="G47" s="4">
        <v>7</v>
      </c>
      <c r="H47" s="4"/>
      <c r="I47" s="4">
        <v>2372</v>
      </c>
      <c r="J47" s="4"/>
      <c r="K47" s="4">
        <v>11</v>
      </c>
      <c r="L47" s="4"/>
      <c r="M47" s="4">
        <v>1897</v>
      </c>
      <c r="N47" s="4"/>
      <c r="O47" s="4">
        <v>19</v>
      </c>
      <c r="P47" s="4"/>
      <c r="Q47" s="4">
        <v>2310</v>
      </c>
      <c r="R47" s="4"/>
      <c r="S47" s="25">
        <v>3</v>
      </c>
      <c r="T47" s="25"/>
      <c r="U47" s="25">
        <v>924</v>
      </c>
      <c r="V47" s="4"/>
      <c r="W47" s="25">
        <v>2</v>
      </c>
      <c r="X47" s="25"/>
      <c r="Y47" s="25">
        <v>626</v>
      </c>
      <c r="Z47" s="2"/>
      <c r="AA47" s="19"/>
      <c r="AB47" s="19"/>
      <c r="AC47" s="19"/>
      <c r="AD47" s="2"/>
      <c r="AE47" s="2"/>
    </row>
    <row r="48" spans="1:31" ht="18" customHeight="1" x14ac:dyDescent="0.2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25"/>
      <c r="T48" s="25"/>
      <c r="U48" s="25"/>
      <c r="V48" s="4"/>
      <c r="W48" s="25"/>
      <c r="X48" s="25"/>
      <c r="Y48" s="25"/>
      <c r="Z48" s="2"/>
      <c r="AA48" s="19"/>
      <c r="AB48" s="19"/>
      <c r="AC48" s="19"/>
    </row>
    <row r="49" spans="1:29" ht="18" customHeight="1" x14ac:dyDescent="0.25">
      <c r="A49" s="1" t="s">
        <v>6</v>
      </c>
      <c r="C49" s="4">
        <v>3</v>
      </c>
      <c r="D49" s="4"/>
      <c r="E49" s="4">
        <v>1606</v>
      </c>
      <c r="F49" s="4"/>
      <c r="G49" s="4">
        <v>6</v>
      </c>
      <c r="H49" s="4"/>
      <c r="I49" s="4">
        <v>1931</v>
      </c>
      <c r="J49" s="4"/>
      <c r="K49" s="4">
        <v>6</v>
      </c>
      <c r="L49" s="4"/>
      <c r="M49" s="4">
        <v>2516</v>
      </c>
      <c r="N49" s="4"/>
      <c r="O49" s="4">
        <v>7</v>
      </c>
      <c r="P49" s="4"/>
      <c r="Q49" s="4">
        <v>1797</v>
      </c>
      <c r="R49" s="4"/>
      <c r="S49" s="40">
        <v>2</v>
      </c>
      <c r="T49" s="25"/>
      <c r="U49" s="40">
        <v>674</v>
      </c>
      <c r="V49" s="4"/>
      <c r="W49" s="40">
        <v>1</v>
      </c>
      <c r="X49" s="25"/>
      <c r="Y49" s="40">
        <v>134</v>
      </c>
      <c r="Z49" s="2"/>
      <c r="AA49" s="28"/>
      <c r="AB49" s="19"/>
      <c r="AC49" s="28"/>
    </row>
    <row r="50" spans="1:29" ht="18" customHeight="1" x14ac:dyDescent="0.2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25"/>
      <c r="T50" s="25"/>
      <c r="U50" s="25"/>
      <c r="V50" s="4"/>
      <c r="W50" s="25"/>
      <c r="X50" s="25"/>
      <c r="Y50" s="25"/>
      <c r="Z50" s="2"/>
      <c r="AA50" s="19"/>
      <c r="AB50" s="19"/>
      <c r="AC50" s="19"/>
    </row>
    <row r="51" spans="1:29" ht="18" customHeight="1" x14ac:dyDescent="0.25">
      <c r="A51" s="1" t="s">
        <v>5</v>
      </c>
      <c r="C51" s="4">
        <v>1</v>
      </c>
      <c r="D51" s="4"/>
      <c r="E51" s="4">
        <v>140</v>
      </c>
      <c r="F51" s="4"/>
      <c r="G51" s="42">
        <v>0</v>
      </c>
      <c r="H51" s="4"/>
      <c r="I51" s="41">
        <v>0</v>
      </c>
      <c r="J51" s="4"/>
      <c r="K51" s="4">
        <v>21</v>
      </c>
      <c r="L51" s="4"/>
      <c r="M51" s="4">
        <v>3521</v>
      </c>
      <c r="N51" s="4"/>
      <c r="O51" s="4">
        <v>86</v>
      </c>
      <c r="P51" s="4"/>
      <c r="Q51" s="4">
        <v>9318</v>
      </c>
      <c r="R51" s="4"/>
      <c r="S51" s="25">
        <v>8</v>
      </c>
      <c r="T51" s="25"/>
      <c r="U51" s="25">
        <v>1225</v>
      </c>
      <c r="V51" s="4"/>
      <c r="W51" s="25">
        <v>41</v>
      </c>
      <c r="X51" s="25"/>
      <c r="Y51" s="25">
        <v>3491</v>
      </c>
      <c r="Z51" s="2"/>
      <c r="AA51" s="19"/>
      <c r="AB51" s="19"/>
      <c r="AC51" s="19"/>
    </row>
    <row r="52" spans="1:29" ht="18" customHeight="1" x14ac:dyDescent="0.25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25"/>
      <c r="T52" s="25"/>
      <c r="U52" s="25"/>
      <c r="V52" s="4"/>
      <c r="W52" s="25"/>
      <c r="X52" s="25"/>
      <c r="Y52" s="25"/>
      <c r="Z52" s="2"/>
      <c r="AA52" s="19"/>
      <c r="AB52" s="19"/>
      <c r="AC52" s="19"/>
    </row>
    <row r="53" spans="1:29" ht="18" customHeight="1" x14ac:dyDescent="0.25">
      <c r="A53" s="1" t="s">
        <v>18</v>
      </c>
      <c r="C53" s="4">
        <v>1</v>
      </c>
      <c r="D53" s="4"/>
      <c r="E53" s="4">
        <v>230</v>
      </c>
      <c r="F53" s="4"/>
      <c r="G53" s="4">
        <v>1</v>
      </c>
      <c r="H53" s="4"/>
      <c r="I53" s="4">
        <v>54</v>
      </c>
      <c r="J53" s="4"/>
      <c r="K53" s="42">
        <v>0</v>
      </c>
      <c r="L53" s="4"/>
      <c r="M53" s="41">
        <v>0</v>
      </c>
      <c r="N53" s="4"/>
      <c r="O53" s="42">
        <v>0</v>
      </c>
      <c r="P53" s="4"/>
      <c r="Q53" s="41">
        <v>0</v>
      </c>
      <c r="R53" s="4"/>
      <c r="S53" s="40">
        <v>2</v>
      </c>
      <c r="T53" s="25"/>
      <c r="U53" s="40">
        <v>541</v>
      </c>
      <c r="V53" s="4"/>
      <c r="W53" s="40">
        <v>1</v>
      </c>
      <c r="X53" s="25"/>
      <c r="Y53" s="40">
        <v>177</v>
      </c>
      <c r="Z53" s="2"/>
      <c r="AA53" s="28"/>
      <c r="AB53" s="19"/>
      <c r="AC53" s="28"/>
    </row>
    <row r="54" spans="1:29" ht="18" customHeight="1" x14ac:dyDescent="0.25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25"/>
      <c r="T54" s="25"/>
      <c r="U54" s="25"/>
      <c r="V54" s="4"/>
      <c r="W54" s="25"/>
      <c r="X54" s="25"/>
      <c r="Y54" s="25"/>
      <c r="Z54" s="2"/>
      <c r="AA54" s="19"/>
      <c r="AB54" s="19"/>
      <c r="AC54" s="19"/>
    </row>
    <row r="55" spans="1:29" ht="18" customHeight="1" x14ac:dyDescent="0.25">
      <c r="A55" s="1" t="s">
        <v>4</v>
      </c>
      <c r="C55" s="4">
        <v>6</v>
      </c>
      <c r="D55" s="4"/>
      <c r="E55" s="4">
        <v>1262</v>
      </c>
      <c r="F55" s="4"/>
      <c r="G55" s="4">
        <v>12</v>
      </c>
      <c r="H55" s="4"/>
      <c r="I55" s="4">
        <v>2621</v>
      </c>
      <c r="J55" s="4"/>
      <c r="K55" s="4">
        <v>5</v>
      </c>
      <c r="L55" s="4"/>
      <c r="M55" s="4">
        <v>610</v>
      </c>
      <c r="N55" s="4"/>
      <c r="O55" s="4">
        <v>5</v>
      </c>
      <c r="P55" s="4"/>
      <c r="Q55" s="4">
        <v>549</v>
      </c>
      <c r="R55" s="4"/>
      <c r="S55" s="25">
        <v>2</v>
      </c>
      <c r="T55" s="25"/>
      <c r="U55" s="25">
        <v>403</v>
      </c>
      <c r="V55" s="4"/>
      <c r="W55" s="25">
        <v>5</v>
      </c>
      <c r="X55" s="25"/>
      <c r="Y55" s="25">
        <v>910</v>
      </c>
      <c r="Z55" s="2"/>
      <c r="AA55" s="19"/>
      <c r="AB55" s="19"/>
      <c r="AC55" s="19"/>
    </row>
    <row r="56" spans="1:29" ht="18" customHeight="1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25"/>
      <c r="T56" s="25"/>
      <c r="U56" s="25"/>
      <c r="V56" s="4"/>
      <c r="W56" s="25"/>
      <c r="X56" s="25"/>
      <c r="Y56" s="25"/>
      <c r="Z56" s="2"/>
      <c r="AA56" s="19"/>
      <c r="AB56" s="19"/>
      <c r="AC56" s="19"/>
    </row>
    <row r="57" spans="1:29" ht="18" customHeight="1" x14ac:dyDescent="0.25">
      <c r="A57" s="1" t="s">
        <v>17</v>
      </c>
      <c r="C57" s="4">
        <v>2</v>
      </c>
      <c r="D57" s="4"/>
      <c r="E57" s="4">
        <v>390</v>
      </c>
      <c r="F57" s="4"/>
      <c r="G57" s="4">
        <v>3</v>
      </c>
      <c r="H57" s="4"/>
      <c r="I57" s="4">
        <v>460</v>
      </c>
      <c r="J57" s="4"/>
      <c r="K57" s="4">
        <v>1</v>
      </c>
      <c r="L57" s="4"/>
      <c r="M57" s="4">
        <v>100</v>
      </c>
      <c r="N57" s="4"/>
      <c r="O57" s="4">
        <v>2</v>
      </c>
      <c r="P57" s="4"/>
      <c r="Q57" s="4">
        <v>244</v>
      </c>
      <c r="R57" s="4"/>
      <c r="S57" s="40">
        <v>2</v>
      </c>
      <c r="T57" s="25"/>
      <c r="U57" s="40">
        <v>223</v>
      </c>
      <c r="V57" s="4"/>
      <c r="W57" s="40">
        <v>1</v>
      </c>
      <c r="X57" s="25"/>
      <c r="Y57" s="40">
        <v>218</v>
      </c>
      <c r="Z57" s="2"/>
      <c r="AA57" s="28"/>
      <c r="AB57" s="19"/>
      <c r="AC57" s="28"/>
    </row>
    <row r="58" spans="1:29" ht="18" customHeight="1" x14ac:dyDescent="0.2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25"/>
      <c r="T58" s="25"/>
      <c r="U58" s="25"/>
      <c r="V58" s="4"/>
      <c r="W58" s="25"/>
      <c r="X58" s="25"/>
      <c r="Y58" s="25"/>
      <c r="Z58" s="2"/>
      <c r="AA58" s="19"/>
      <c r="AB58" s="19"/>
      <c r="AC58" s="19"/>
    </row>
    <row r="59" spans="1:29" ht="18" customHeight="1" x14ac:dyDescent="0.25">
      <c r="A59" s="1" t="s">
        <v>3</v>
      </c>
      <c r="C59" s="4"/>
      <c r="D59" s="4"/>
      <c r="E59" s="4"/>
      <c r="F59" s="4"/>
      <c r="G59" s="4"/>
      <c r="H59" s="4"/>
      <c r="I59" s="4"/>
      <c r="J59" s="4"/>
      <c r="K59" s="42">
        <v>0</v>
      </c>
      <c r="L59" s="4"/>
      <c r="M59" s="41">
        <v>0</v>
      </c>
      <c r="N59" s="4"/>
      <c r="O59" s="4">
        <v>3</v>
      </c>
      <c r="P59" s="4"/>
      <c r="Q59" s="4">
        <v>416</v>
      </c>
      <c r="R59" s="4"/>
      <c r="S59" s="40">
        <v>3</v>
      </c>
      <c r="T59" s="25"/>
      <c r="U59" s="40">
        <v>246</v>
      </c>
      <c r="V59" s="4"/>
      <c r="W59" s="40">
        <v>1</v>
      </c>
      <c r="X59" s="25"/>
      <c r="Y59" s="40">
        <v>67</v>
      </c>
      <c r="Z59" s="2"/>
      <c r="AA59" s="28"/>
      <c r="AB59" s="19"/>
      <c r="AC59" s="28"/>
    </row>
    <row r="60" spans="1:29" ht="18" customHeight="1" x14ac:dyDescent="0.2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25"/>
      <c r="T60" s="25"/>
      <c r="U60" s="25"/>
      <c r="V60" s="4"/>
      <c r="W60" s="25"/>
      <c r="X60" s="25"/>
      <c r="Y60" s="25"/>
      <c r="Z60" s="2"/>
      <c r="AA60" s="19"/>
      <c r="AB60" s="19"/>
      <c r="AC60" s="19"/>
    </row>
    <row r="61" spans="1:29" ht="18" customHeight="1" x14ac:dyDescent="0.25">
      <c r="A61" s="1" t="s">
        <v>2</v>
      </c>
      <c r="C61" s="4">
        <v>1</v>
      </c>
      <c r="D61" s="4"/>
      <c r="E61" s="4">
        <v>162</v>
      </c>
      <c r="F61" s="4"/>
      <c r="G61" s="4">
        <v>5</v>
      </c>
      <c r="H61" s="4"/>
      <c r="I61" s="4">
        <v>591</v>
      </c>
      <c r="J61" s="4"/>
      <c r="K61" s="4">
        <v>5</v>
      </c>
      <c r="L61" s="4"/>
      <c r="M61" s="4">
        <v>544</v>
      </c>
      <c r="N61" s="4"/>
      <c r="O61" s="4">
        <v>21</v>
      </c>
      <c r="P61" s="4"/>
      <c r="Q61" s="4">
        <v>2534</v>
      </c>
      <c r="R61" s="4"/>
      <c r="S61" s="25">
        <v>7</v>
      </c>
      <c r="T61" s="25"/>
      <c r="U61" s="25">
        <v>849</v>
      </c>
      <c r="V61" s="4"/>
      <c r="W61" s="25">
        <v>7</v>
      </c>
      <c r="X61" s="25"/>
      <c r="Y61" s="25">
        <v>792</v>
      </c>
      <c r="Z61" s="2"/>
      <c r="AA61" s="19"/>
      <c r="AB61" s="19"/>
      <c r="AC61" s="19"/>
    </row>
    <row r="62" spans="1:29" ht="18" customHeight="1" x14ac:dyDescent="0.2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25"/>
      <c r="T62" s="25"/>
      <c r="U62" s="25"/>
      <c r="V62" s="4"/>
      <c r="W62" s="25"/>
      <c r="X62" s="25"/>
      <c r="Y62" s="25"/>
      <c r="Z62" s="2"/>
      <c r="AA62" s="19"/>
      <c r="AB62" s="19"/>
      <c r="AC62" s="19"/>
    </row>
    <row r="63" spans="1:29" ht="18" customHeight="1" x14ac:dyDescent="0.25">
      <c r="A63" s="1" t="s">
        <v>1</v>
      </c>
      <c r="C63" s="39">
        <v>0</v>
      </c>
      <c r="D63" s="39"/>
      <c r="E63" s="39">
        <v>0</v>
      </c>
      <c r="F63" s="4"/>
      <c r="G63" s="39">
        <v>0</v>
      </c>
      <c r="H63" s="39"/>
      <c r="I63" s="39">
        <v>0</v>
      </c>
      <c r="J63" s="4"/>
      <c r="K63" s="39">
        <v>0</v>
      </c>
      <c r="L63" s="39"/>
      <c r="M63" s="39">
        <v>0</v>
      </c>
      <c r="N63" s="4"/>
      <c r="O63" s="38">
        <v>0</v>
      </c>
      <c r="P63" s="4"/>
      <c r="Q63" s="37">
        <v>0</v>
      </c>
      <c r="R63" s="4"/>
      <c r="S63" s="40">
        <v>0</v>
      </c>
      <c r="T63" s="25"/>
      <c r="U63" s="40">
        <v>0</v>
      </c>
      <c r="V63" s="4"/>
      <c r="W63" s="40">
        <v>4</v>
      </c>
      <c r="X63" s="25"/>
      <c r="Y63" s="40">
        <v>593</v>
      </c>
      <c r="Z63" s="2"/>
      <c r="AA63" s="28"/>
      <c r="AB63" s="19"/>
      <c r="AC63" s="28"/>
    </row>
    <row r="64" spans="1:29" ht="18" customHeight="1" x14ac:dyDescent="0.25">
      <c r="C64" s="39"/>
      <c r="D64" s="39"/>
      <c r="E64" s="39"/>
      <c r="F64" s="4"/>
      <c r="J64" s="4"/>
      <c r="N64" s="4"/>
      <c r="O64" s="38"/>
      <c r="P64" s="4"/>
      <c r="Q64" s="37"/>
      <c r="R64" s="4"/>
      <c r="S64" s="36"/>
      <c r="T64" s="25"/>
      <c r="U64" s="35"/>
      <c r="V64" s="4"/>
      <c r="W64" s="36"/>
      <c r="X64" s="25"/>
      <c r="Y64" s="35"/>
      <c r="Z64" s="2"/>
      <c r="AA64" s="28"/>
      <c r="AB64" s="19"/>
      <c r="AC64" s="34"/>
    </row>
    <row r="65" spans="1:31" ht="18" customHeight="1" x14ac:dyDescent="0.25">
      <c r="A65" s="1" t="s">
        <v>16</v>
      </c>
      <c r="C65" s="32">
        <v>0</v>
      </c>
      <c r="D65" s="4"/>
      <c r="E65" s="31">
        <v>0</v>
      </c>
      <c r="F65" s="4"/>
      <c r="G65" s="33">
        <v>1</v>
      </c>
      <c r="H65" s="4"/>
      <c r="I65" s="33">
        <v>102</v>
      </c>
      <c r="J65" s="4"/>
      <c r="K65" s="32">
        <v>0</v>
      </c>
      <c r="L65" s="4"/>
      <c r="M65" s="31">
        <v>0</v>
      </c>
      <c r="N65" s="4"/>
      <c r="O65" s="29">
        <v>1</v>
      </c>
      <c r="P65" s="4"/>
      <c r="Q65" s="30">
        <v>50</v>
      </c>
      <c r="R65" s="4"/>
      <c r="S65" s="29">
        <v>0</v>
      </c>
      <c r="T65" s="25"/>
      <c r="U65" s="29">
        <v>0</v>
      </c>
      <c r="V65" s="4"/>
      <c r="W65" s="29">
        <v>0</v>
      </c>
      <c r="X65" s="25"/>
      <c r="Y65" s="29">
        <v>0</v>
      </c>
      <c r="Z65" s="2"/>
      <c r="AA65" s="28">
        <v>0</v>
      </c>
      <c r="AB65" s="19"/>
      <c r="AC65" s="28">
        <v>0</v>
      </c>
    </row>
    <row r="66" spans="1:31" ht="18" customHeight="1" thickBot="1" x14ac:dyDescent="0.3">
      <c r="A66" s="7" t="s">
        <v>0</v>
      </c>
      <c r="C66" s="27">
        <v>29</v>
      </c>
      <c r="D66" s="4"/>
      <c r="E66" s="27">
        <v>9754</v>
      </c>
      <c r="F66" s="4"/>
      <c r="G66" s="27">
        <v>39</v>
      </c>
      <c r="H66" s="4"/>
      <c r="I66" s="27">
        <v>9366</v>
      </c>
      <c r="J66" s="4"/>
      <c r="K66" s="27">
        <v>54</v>
      </c>
      <c r="L66" s="4"/>
      <c r="M66" s="27">
        <v>11544</v>
      </c>
      <c r="N66" s="4"/>
      <c r="O66" s="27">
        <v>144</v>
      </c>
      <c r="P66" s="4"/>
      <c r="Q66" s="27">
        <v>19273</v>
      </c>
      <c r="R66" s="4"/>
      <c r="S66" s="26">
        <v>35</v>
      </c>
      <c r="T66" s="25"/>
      <c r="U66" s="26">
        <v>6668</v>
      </c>
      <c r="V66" s="4"/>
      <c r="W66" s="26">
        <v>72</v>
      </c>
      <c r="X66" s="25"/>
      <c r="Y66" s="26">
        <v>10050</v>
      </c>
      <c r="Z66" s="2"/>
      <c r="AA66" s="19">
        <f>SUM(AA45:AA65)</f>
        <v>0</v>
      </c>
      <c r="AB66" s="19"/>
      <c r="AC66" s="19">
        <f>SUM(AC45:AC65)</f>
        <v>0</v>
      </c>
    </row>
    <row r="67" spans="1:31" ht="18" customHeight="1" thickTop="1" x14ac:dyDescent="0.25">
      <c r="A67" s="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25"/>
      <c r="T67" s="25"/>
      <c r="U67" s="25"/>
      <c r="V67" s="4"/>
      <c r="W67" s="25"/>
      <c r="X67" s="25"/>
      <c r="Y67" s="25"/>
      <c r="Z67" s="2"/>
      <c r="AA67" s="19"/>
      <c r="AB67" s="19"/>
      <c r="AC67" s="19"/>
    </row>
    <row r="68" spans="1:31" ht="8.25" customHeight="1" x14ac:dyDescent="0.25">
      <c r="C68" s="14"/>
      <c r="D68" s="14"/>
      <c r="E68" s="14"/>
      <c r="F68" s="4"/>
      <c r="G68" s="14" t="s">
        <v>11</v>
      </c>
      <c r="H68" s="14"/>
      <c r="I68" s="14"/>
      <c r="J68" s="4"/>
      <c r="K68" s="14"/>
      <c r="L68" s="14"/>
      <c r="M68" s="14"/>
      <c r="N68" s="4"/>
      <c r="O68" s="24"/>
      <c r="P68" s="24"/>
      <c r="Q68" s="24"/>
      <c r="R68" s="4"/>
      <c r="V68" s="4"/>
      <c r="W68" s="23"/>
      <c r="X68" s="23"/>
      <c r="Y68" s="23"/>
      <c r="Z68" s="2"/>
      <c r="AA68" s="22"/>
      <c r="AB68" s="22"/>
      <c r="AC68" s="22"/>
      <c r="AD68" s="2"/>
      <c r="AE68" s="2"/>
    </row>
    <row r="69" spans="1:31" ht="18" customHeight="1" x14ac:dyDescent="0.3">
      <c r="A69" s="7"/>
      <c r="C69" s="21">
        <v>2004</v>
      </c>
      <c r="D69" s="21"/>
      <c r="E69" s="21"/>
      <c r="F69" s="4"/>
      <c r="G69" s="20">
        <v>2005</v>
      </c>
      <c r="H69" s="20"/>
      <c r="I69" s="20"/>
      <c r="J69" s="4"/>
      <c r="K69" s="20">
        <v>2005</v>
      </c>
      <c r="L69" s="20"/>
      <c r="M69" s="20"/>
      <c r="N69" s="4"/>
      <c r="O69" s="20">
        <v>2005</v>
      </c>
      <c r="P69" s="20"/>
      <c r="Q69" s="20"/>
      <c r="R69" s="4"/>
      <c r="S69" s="20">
        <v>2005</v>
      </c>
      <c r="T69" s="20"/>
      <c r="U69" s="20"/>
      <c r="V69" s="4"/>
      <c r="W69" s="19"/>
      <c r="X69" s="19"/>
      <c r="Y69" s="19"/>
      <c r="Z69" s="2"/>
      <c r="AA69" s="19"/>
      <c r="AB69" s="19"/>
      <c r="AC69" s="19"/>
    </row>
    <row r="70" spans="1:31" ht="18" customHeight="1" x14ac:dyDescent="0.3">
      <c r="A70" s="18"/>
      <c r="B70" s="18"/>
      <c r="C70" s="17" t="s">
        <v>11</v>
      </c>
      <c r="D70" s="17"/>
      <c r="E70" s="17"/>
      <c r="F70" s="15"/>
      <c r="G70" s="17" t="s">
        <v>15</v>
      </c>
      <c r="H70" s="17"/>
      <c r="I70" s="17"/>
      <c r="J70" s="15"/>
      <c r="K70" s="16" t="s">
        <v>14</v>
      </c>
      <c r="L70" s="16"/>
      <c r="M70" s="16"/>
      <c r="N70" s="15"/>
      <c r="O70" s="16" t="s">
        <v>13</v>
      </c>
      <c r="P70" s="16"/>
      <c r="Q70" s="16"/>
      <c r="R70" s="15"/>
      <c r="S70" s="16" t="s">
        <v>12</v>
      </c>
      <c r="T70" s="16"/>
      <c r="U70" s="16"/>
      <c r="V70" s="15"/>
      <c r="W70"/>
      <c r="X70"/>
      <c r="Y70"/>
    </row>
    <row r="71" spans="1:31" ht="18" customHeight="1" x14ac:dyDescent="0.25">
      <c r="C71" s="13" t="s">
        <v>10</v>
      </c>
      <c r="D71" s="14"/>
      <c r="E71" s="13" t="s">
        <v>9</v>
      </c>
      <c r="F71" s="4"/>
      <c r="G71" s="13" t="s">
        <v>10</v>
      </c>
      <c r="H71" s="14"/>
      <c r="I71" s="13" t="s">
        <v>9</v>
      </c>
      <c r="J71" s="4"/>
      <c r="K71" s="13" t="s">
        <v>10</v>
      </c>
      <c r="L71" s="14"/>
      <c r="M71" s="13" t="s">
        <v>9</v>
      </c>
      <c r="N71" s="4"/>
      <c r="O71" s="13" t="s">
        <v>10</v>
      </c>
      <c r="P71" s="14"/>
      <c r="Q71" s="13" t="s">
        <v>9</v>
      </c>
      <c r="R71" s="4" t="s">
        <v>11</v>
      </c>
      <c r="S71" s="13" t="s">
        <v>10</v>
      </c>
      <c r="T71" s="14"/>
      <c r="U71" s="13" t="s">
        <v>9</v>
      </c>
      <c r="V71" s="4"/>
      <c r="W71"/>
      <c r="X71"/>
      <c r="Y71"/>
    </row>
    <row r="72" spans="1:31" ht="18" customHeight="1" x14ac:dyDescent="0.25">
      <c r="A72" s="1" t="s">
        <v>8</v>
      </c>
      <c r="C72" s="4">
        <v>8</v>
      </c>
      <c r="D72" s="6"/>
      <c r="E72" s="6">
        <v>2840</v>
      </c>
      <c r="F72" s="4"/>
      <c r="G72" s="11">
        <v>2</v>
      </c>
      <c r="H72" s="6"/>
      <c r="I72" s="11">
        <v>395</v>
      </c>
      <c r="J72" s="4"/>
      <c r="K72" s="11">
        <v>5</v>
      </c>
      <c r="L72" s="6"/>
      <c r="M72" s="11">
        <v>1050</v>
      </c>
      <c r="N72" s="4"/>
      <c r="O72" s="6">
        <v>8</v>
      </c>
      <c r="P72" s="6"/>
      <c r="Q72" s="6">
        <v>1808</v>
      </c>
      <c r="R72" s="4"/>
      <c r="S72" s="6">
        <v>11</v>
      </c>
      <c r="T72" s="6"/>
      <c r="U72" s="6">
        <v>2742</v>
      </c>
      <c r="V72" s="4"/>
      <c r="W72"/>
      <c r="X72"/>
      <c r="Y72"/>
    </row>
    <row r="73" spans="1:31" ht="18" customHeight="1" x14ac:dyDescent="0.25">
      <c r="C73" s="6"/>
      <c r="D73" s="6"/>
      <c r="E73" s="6"/>
      <c r="F73" s="4"/>
      <c r="G73" s="6"/>
      <c r="H73" s="6"/>
      <c r="I73" s="6"/>
      <c r="J73" s="4"/>
      <c r="K73" s="6"/>
      <c r="L73" s="6"/>
      <c r="M73" s="6"/>
      <c r="N73" s="4"/>
      <c r="O73" s="6"/>
      <c r="P73" s="6"/>
      <c r="Q73" s="6"/>
      <c r="R73" s="4"/>
      <c r="S73" s="6"/>
      <c r="T73" s="6"/>
      <c r="U73" s="6"/>
      <c r="V73" s="4"/>
      <c r="W73"/>
      <c r="X73"/>
      <c r="Y73"/>
    </row>
    <row r="74" spans="1:31" ht="18" customHeight="1" x14ac:dyDescent="0.25">
      <c r="A74" s="1" t="s">
        <v>7</v>
      </c>
      <c r="C74" s="6">
        <v>2</v>
      </c>
      <c r="D74" s="6"/>
      <c r="E74" s="6">
        <v>580</v>
      </c>
      <c r="F74" s="4"/>
      <c r="G74" s="12">
        <v>0</v>
      </c>
      <c r="H74" s="6"/>
      <c r="I74" s="12">
        <v>0</v>
      </c>
      <c r="J74" s="4"/>
      <c r="K74" s="6">
        <v>1</v>
      </c>
      <c r="L74" s="6"/>
      <c r="M74" s="6">
        <v>221</v>
      </c>
      <c r="N74" s="4"/>
      <c r="O74" s="6">
        <v>1</v>
      </c>
      <c r="P74" s="6"/>
      <c r="Q74" s="6">
        <v>221</v>
      </c>
      <c r="R74" s="4"/>
      <c r="S74" s="6">
        <v>2</v>
      </c>
      <c r="T74" s="6"/>
      <c r="U74" s="6">
        <v>573</v>
      </c>
      <c r="V74" s="4"/>
      <c r="W74"/>
      <c r="X74"/>
      <c r="Y74"/>
    </row>
    <row r="75" spans="1:31" ht="18" customHeight="1" x14ac:dyDescent="0.25">
      <c r="C75" s="6"/>
      <c r="D75" s="6"/>
      <c r="E75" s="6"/>
      <c r="F75" s="4"/>
      <c r="G75" s="6"/>
      <c r="H75" s="6"/>
      <c r="I75" s="6"/>
      <c r="J75" s="4"/>
      <c r="K75" s="6"/>
      <c r="L75" s="6"/>
      <c r="M75" s="6"/>
      <c r="N75" s="4"/>
      <c r="O75" s="6"/>
      <c r="P75" s="6"/>
      <c r="Q75" s="6"/>
      <c r="R75" s="4"/>
      <c r="S75" s="6"/>
      <c r="T75" s="6"/>
      <c r="U75" s="6"/>
      <c r="V75" s="4"/>
      <c r="W75"/>
      <c r="X75"/>
      <c r="Y75"/>
    </row>
    <row r="76" spans="1:31" ht="18" customHeight="1" x14ac:dyDescent="0.25">
      <c r="A76" s="1" t="s">
        <v>6</v>
      </c>
      <c r="C76" s="6">
        <v>5</v>
      </c>
      <c r="D76" s="6"/>
      <c r="E76" s="6">
        <v>1373</v>
      </c>
      <c r="F76" s="4"/>
      <c r="G76" s="12">
        <v>0</v>
      </c>
      <c r="H76" s="12"/>
      <c r="I76" s="12">
        <v>0</v>
      </c>
      <c r="J76" s="4"/>
      <c r="K76" s="11">
        <v>1</v>
      </c>
      <c r="L76" s="6"/>
      <c r="M76" s="11">
        <v>97</v>
      </c>
      <c r="N76" s="4"/>
      <c r="O76" s="6">
        <v>2</v>
      </c>
      <c r="P76" s="6"/>
      <c r="Q76" s="6">
        <v>175</v>
      </c>
      <c r="R76" s="4"/>
      <c r="S76" s="6">
        <v>2</v>
      </c>
      <c r="T76" s="6"/>
      <c r="U76" s="6">
        <v>175</v>
      </c>
      <c r="V76" s="4"/>
      <c r="W76"/>
      <c r="X76"/>
      <c r="Y76"/>
    </row>
    <row r="77" spans="1:31" ht="18" customHeight="1" x14ac:dyDescent="0.25">
      <c r="C77" s="6"/>
      <c r="D77" s="6"/>
      <c r="E77" s="6"/>
      <c r="F77" s="4"/>
      <c r="G77" s="6"/>
      <c r="H77" s="6"/>
      <c r="I77" s="6"/>
      <c r="J77" s="4"/>
      <c r="K77" s="6"/>
      <c r="L77" s="6"/>
      <c r="M77" s="6"/>
      <c r="N77" s="4"/>
      <c r="O77" s="6"/>
      <c r="P77" s="6"/>
      <c r="Q77" s="6"/>
      <c r="R77" s="4"/>
      <c r="S77" s="6"/>
      <c r="T77" s="6"/>
      <c r="U77" s="6"/>
      <c r="V77" s="4"/>
      <c r="W77"/>
      <c r="X77"/>
      <c r="Y77"/>
    </row>
    <row r="78" spans="1:31" ht="18" customHeight="1" x14ac:dyDescent="0.25">
      <c r="A78" s="1" t="s">
        <v>5</v>
      </c>
      <c r="C78" s="6">
        <v>18</v>
      </c>
      <c r="D78" s="6"/>
      <c r="E78" s="6">
        <v>2209</v>
      </c>
      <c r="F78" s="4"/>
      <c r="G78" s="12">
        <v>0</v>
      </c>
      <c r="H78" s="6"/>
      <c r="I78" s="12">
        <v>0</v>
      </c>
      <c r="J78" s="4"/>
      <c r="K78" s="12">
        <v>0</v>
      </c>
      <c r="L78" s="6"/>
      <c r="M78" s="12">
        <v>0</v>
      </c>
      <c r="N78" s="4"/>
      <c r="O78" s="12">
        <v>0</v>
      </c>
      <c r="P78" s="6"/>
      <c r="Q78" s="12">
        <v>0</v>
      </c>
      <c r="R78" s="4"/>
      <c r="S78" s="12">
        <v>0</v>
      </c>
      <c r="T78" s="6"/>
      <c r="U78" s="12">
        <v>0</v>
      </c>
      <c r="V78" s="4"/>
      <c r="W78"/>
      <c r="X78"/>
      <c r="Y78"/>
    </row>
    <row r="79" spans="1:31" ht="18" customHeight="1" x14ac:dyDescent="0.25">
      <c r="C79" s="6"/>
      <c r="D79" s="6"/>
      <c r="E79" s="6"/>
      <c r="F79" s="4"/>
      <c r="G79" s="6"/>
      <c r="H79" s="6"/>
      <c r="I79" s="6"/>
      <c r="J79" s="4"/>
      <c r="K79" s="6"/>
      <c r="L79" s="6"/>
      <c r="M79" s="6"/>
      <c r="N79" s="4"/>
      <c r="O79" s="6"/>
      <c r="P79" s="6"/>
      <c r="Q79" s="6"/>
      <c r="R79" s="4"/>
      <c r="S79" s="6"/>
      <c r="T79" s="6"/>
      <c r="U79" s="6"/>
      <c r="V79" s="4"/>
      <c r="W79"/>
      <c r="X79"/>
      <c r="Y79"/>
    </row>
    <row r="80" spans="1:31" ht="18" customHeight="1" x14ac:dyDescent="0.25">
      <c r="A80" s="1" t="s">
        <v>4</v>
      </c>
      <c r="C80" s="6">
        <v>8</v>
      </c>
      <c r="D80" s="6"/>
      <c r="E80" s="6">
        <v>1379</v>
      </c>
      <c r="F80" s="4"/>
      <c r="G80" s="6">
        <v>4</v>
      </c>
      <c r="H80" s="6"/>
      <c r="I80" s="6">
        <v>983</v>
      </c>
      <c r="J80" s="4"/>
      <c r="K80" s="6">
        <v>4</v>
      </c>
      <c r="L80" s="6"/>
      <c r="M80" s="6">
        <v>983</v>
      </c>
      <c r="N80" s="4"/>
      <c r="O80" s="6">
        <v>5</v>
      </c>
      <c r="P80" s="6"/>
      <c r="Q80" s="6">
        <v>1136</v>
      </c>
      <c r="R80" s="4"/>
      <c r="S80" s="6">
        <v>5</v>
      </c>
      <c r="T80" s="6"/>
      <c r="U80" s="6">
        <v>1136</v>
      </c>
      <c r="V80" s="4"/>
      <c r="W80"/>
      <c r="X80"/>
      <c r="Y80"/>
    </row>
    <row r="81" spans="1:25" ht="18" customHeight="1" x14ac:dyDescent="0.25">
      <c r="C81" s="6"/>
      <c r="D81" s="6"/>
      <c r="E81" s="6"/>
      <c r="F81" s="4"/>
      <c r="G81" s="6"/>
      <c r="H81" s="6"/>
      <c r="I81" s="6"/>
      <c r="J81" s="4"/>
      <c r="K81" s="6"/>
      <c r="L81" s="6"/>
      <c r="M81" s="6"/>
      <c r="N81" s="4"/>
      <c r="O81" s="6"/>
      <c r="P81" s="6"/>
      <c r="Q81" s="6"/>
      <c r="R81" s="4"/>
      <c r="S81" s="6"/>
      <c r="T81" s="6"/>
      <c r="U81" s="6"/>
      <c r="V81" s="4"/>
      <c r="W81"/>
      <c r="X81"/>
      <c r="Y81"/>
    </row>
    <row r="82" spans="1:25" ht="18" customHeight="1" collapsed="1" x14ac:dyDescent="0.25">
      <c r="A82" s="1" t="s">
        <v>3</v>
      </c>
      <c r="C82" s="6">
        <v>1</v>
      </c>
      <c r="D82" s="6"/>
      <c r="E82" s="6">
        <v>82</v>
      </c>
      <c r="F82" s="4"/>
      <c r="G82" s="11">
        <v>2</v>
      </c>
      <c r="H82" s="6"/>
      <c r="I82" s="11">
        <v>106</v>
      </c>
      <c r="J82" s="4"/>
      <c r="K82" s="11">
        <v>2</v>
      </c>
      <c r="L82" s="6"/>
      <c r="M82" s="11">
        <v>106</v>
      </c>
      <c r="N82" s="4"/>
      <c r="O82" s="6">
        <v>2</v>
      </c>
      <c r="P82" s="6"/>
      <c r="Q82" s="6">
        <v>106</v>
      </c>
      <c r="R82" s="4"/>
      <c r="S82" s="6">
        <v>3</v>
      </c>
      <c r="T82" s="6"/>
      <c r="U82" s="6">
        <v>181</v>
      </c>
      <c r="V82" s="4"/>
      <c r="W82"/>
      <c r="X82"/>
      <c r="Y82"/>
    </row>
    <row r="83" spans="1:25" ht="18" customHeight="1" x14ac:dyDescent="0.25">
      <c r="C83" s="6"/>
      <c r="D83" s="6"/>
      <c r="E83" s="6"/>
      <c r="F83" s="4"/>
      <c r="G83" s="6"/>
      <c r="H83" s="6"/>
      <c r="I83" s="6"/>
      <c r="J83" s="4"/>
      <c r="K83" s="6"/>
      <c r="L83" s="6"/>
      <c r="M83" s="6"/>
      <c r="N83" s="4"/>
      <c r="O83" s="6"/>
      <c r="P83" s="6"/>
      <c r="Q83" s="6"/>
      <c r="R83" s="4"/>
      <c r="S83" s="6"/>
      <c r="T83" s="6"/>
      <c r="U83" s="6"/>
      <c r="V83" s="4"/>
      <c r="W83"/>
      <c r="X83"/>
      <c r="Y83"/>
    </row>
    <row r="84" spans="1:25" ht="18" customHeight="1" x14ac:dyDescent="0.25">
      <c r="A84" s="1" t="s">
        <v>2</v>
      </c>
      <c r="C84" s="6">
        <v>17</v>
      </c>
      <c r="D84" s="6"/>
      <c r="E84" s="6">
        <v>1422</v>
      </c>
      <c r="F84" s="4"/>
      <c r="G84" s="6">
        <v>2</v>
      </c>
      <c r="H84" s="6"/>
      <c r="I84" s="6">
        <v>169</v>
      </c>
      <c r="J84" s="4"/>
      <c r="K84" s="6">
        <v>4</v>
      </c>
      <c r="L84" s="6"/>
      <c r="M84" s="6">
        <v>365</v>
      </c>
      <c r="N84" s="4"/>
      <c r="O84" s="6">
        <v>6</v>
      </c>
      <c r="P84" s="6"/>
      <c r="Q84" s="6">
        <v>536</v>
      </c>
      <c r="R84" s="4"/>
      <c r="S84" s="6">
        <v>7</v>
      </c>
      <c r="T84" s="6"/>
      <c r="U84" s="6">
        <v>644</v>
      </c>
      <c r="V84" s="4"/>
      <c r="W84"/>
      <c r="X84"/>
      <c r="Y84"/>
    </row>
    <row r="85" spans="1:25" ht="18" customHeight="1" x14ac:dyDescent="0.25">
      <c r="C85" s="6"/>
      <c r="D85" s="6"/>
      <c r="E85" s="6"/>
      <c r="F85" s="4"/>
      <c r="G85" s="6"/>
      <c r="H85" s="6"/>
      <c r="I85" s="6"/>
      <c r="J85" s="4"/>
      <c r="K85" s="6"/>
      <c r="L85" s="6"/>
      <c r="M85" s="6"/>
      <c r="N85" s="4"/>
      <c r="O85" s="6"/>
      <c r="P85" s="6"/>
      <c r="Q85" s="6"/>
      <c r="R85" s="4"/>
      <c r="S85" s="6"/>
      <c r="T85" s="6"/>
      <c r="U85" s="6"/>
      <c r="V85" s="4"/>
      <c r="W85"/>
      <c r="X85"/>
      <c r="Y85"/>
    </row>
    <row r="86" spans="1:25" ht="18" customHeight="1" x14ac:dyDescent="0.25">
      <c r="A86" s="1" t="s">
        <v>1</v>
      </c>
      <c r="C86" s="8">
        <v>5</v>
      </c>
      <c r="D86" s="6"/>
      <c r="E86" s="8">
        <v>680</v>
      </c>
      <c r="F86" s="4"/>
      <c r="G86" s="10">
        <v>0</v>
      </c>
      <c r="H86" s="6"/>
      <c r="I86" s="10">
        <v>0</v>
      </c>
      <c r="J86" s="4"/>
      <c r="K86" s="9">
        <v>2</v>
      </c>
      <c r="L86" s="6"/>
      <c r="M86" s="9">
        <v>248</v>
      </c>
      <c r="N86" s="4"/>
      <c r="O86" s="8">
        <v>2</v>
      </c>
      <c r="P86" s="6"/>
      <c r="Q86" s="8">
        <v>248</v>
      </c>
      <c r="R86" s="4"/>
      <c r="S86" s="8">
        <v>3</v>
      </c>
      <c r="T86" s="6"/>
      <c r="U86" s="8">
        <v>395</v>
      </c>
      <c r="V86" s="4"/>
      <c r="W86"/>
      <c r="X86"/>
      <c r="Y86"/>
    </row>
    <row r="87" spans="1:25" ht="18" customHeight="1" thickBot="1" x14ac:dyDescent="0.3">
      <c r="A87" s="7" t="s">
        <v>0</v>
      </c>
      <c r="C87" s="5">
        <v>64</v>
      </c>
      <c r="D87" s="6"/>
      <c r="E87" s="5">
        <v>10565</v>
      </c>
      <c r="F87" s="4"/>
      <c r="G87" s="5">
        <v>10</v>
      </c>
      <c r="H87" s="6"/>
      <c r="I87" s="5">
        <v>1653</v>
      </c>
      <c r="J87" s="4"/>
      <c r="K87" s="5">
        <v>19</v>
      </c>
      <c r="L87" s="6"/>
      <c r="M87" s="5">
        <v>3070</v>
      </c>
      <c r="N87" s="4"/>
      <c r="O87" s="5">
        <v>26</v>
      </c>
      <c r="P87" s="6"/>
      <c r="Q87" s="5">
        <v>4230</v>
      </c>
      <c r="R87" s="4"/>
      <c r="S87" s="5">
        <v>33</v>
      </c>
      <c r="T87" s="6"/>
      <c r="U87" s="5">
        <v>5846</v>
      </c>
      <c r="V87" s="4"/>
      <c r="W87"/>
      <c r="X87"/>
      <c r="Y87"/>
    </row>
    <row r="88" spans="1:25" ht="18" customHeight="1" thickTop="1" x14ac:dyDescent="0.25">
      <c r="O88" s="2"/>
      <c r="P88" s="2"/>
      <c r="Q88" s="2"/>
    </row>
    <row r="89" spans="1:25" ht="18" customHeight="1" x14ac:dyDescent="0.25">
      <c r="A89" s="3"/>
      <c r="F89" s="2"/>
      <c r="J89" s="2"/>
      <c r="N89" s="2"/>
      <c r="O89" s="2"/>
      <c r="P89" s="2"/>
      <c r="Q89" s="2"/>
      <c r="R89" s="2"/>
      <c r="S89" s="2"/>
      <c r="T89" s="2"/>
      <c r="U89" s="2"/>
      <c r="V89" s="2"/>
    </row>
    <row r="90" spans="1:25" ht="18" customHeight="1" x14ac:dyDescent="0.25"/>
    <row r="91" spans="1:25" ht="18" customHeight="1" x14ac:dyDescent="0.25"/>
    <row r="92" spans="1:25" ht="18" customHeight="1" x14ac:dyDescent="0.25"/>
    <row r="93" spans="1:25" ht="18" customHeight="1" x14ac:dyDescent="0.25"/>
  </sheetData>
  <sheetProtection formatCells="0" formatColumns="0" formatRows="0" insertColumns="0" insertRows="0" deleteColumns="0" deleteRows="0"/>
  <mergeCells count="29">
    <mergeCell ref="S25:U25"/>
    <mergeCell ref="W25:Y25"/>
    <mergeCell ref="W3:Y3"/>
    <mergeCell ref="S3:U3"/>
    <mergeCell ref="O3:Q3"/>
    <mergeCell ref="S11:U11"/>
    <mergeCell ref="O11:Q11"/>
    <mergeCell ref="W11:Y11"/>
    <mergeCell ref="K42:M42"/>
    <mergeCell ref="AA41:AC41"/>
    <mergeCell ref="O69:Q69"/>
    <mergeCell ref="S69:U69"/>
    <mergeCell ref="AA68:AC68"/>
    <mergeCell ref="AA42:AC42"/>
    <mergeCell ref="K69:M69"/>
    <mergeCell ref="C3:E3"/>
    <mergeCell ref="G3:I3"/>
    <mergeCell ref="K3:M3"/>
    <mergeCell ref="C11:E11"/>
    <mergeCell ref="O25:Q25"/>
    <mergeCell ref="G25:I25"/>
    <mergeCell ref="K25:M25"/>
    <mergeCell ref="K11:M11"/>
    <mergeCell ref="C70:E70"/>
    <mergeCell ref="C25:E25"/>
    <mergeCell ref="C42:E42"/>
    <mergeCell ref="G42:I42"/>
    <mergeCell ref="G70:I70"/>
    <mergeCell ref="G69:I69"/>
  </mergeCells>
  <pageMargins left="0.5" right="0.5" top="1" bottom="0.75" header="0.5" footer="0.5"/>
  <pageSetup scale="45" orientation="portrait" useFirstPageNumber="1" r:id="rId1"/>
  <headerFooter scaleWithDoc="0" alignWithMargins="0">
    <oddFooter>&amp;C&amp;"Arial,Bold"&amp;10D-&amp;P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6BB29-96A3-4A11-BB90-BE35F0893D2A}">
  <sheetPr>
    <tabColor indexed="22"/>
    <pageSetUpPr fitToPage="1"/>
  </sheetPr>
  <dimension ref="A1:Q94"/>
  <sheetViews>
    <sheetView view="pageBreakPreview" zoomScale="60" zoomScaleNormal="60" workbookViewId="0">
      <selection activeCell="I9" sqref="I9"/>
    </sheetView>
  </sheetViews>
  <sheetFormatPr defaultColWidth="9.140625" defaultRowHeight="18" x14ac:dyDescent="0.25"/>
  <cols>
    <col min="1" max="1" width="36" style="1" customWidth="1"/>
    <col min="2" max="2" width="3.140625" style="1" customWidth="1"/>
    <col min="3" max="3" width="12.7109375" style="1" customWidth="1"/>
    <col min="4" max="4" width="2.5703125" style="1" customWidth="1"/>
    <col min="5" max="5" width="12.7109375" style="1" customWidth="1"/>
    <col min="6" max="6" width="5.140625" style="1" customWidth="1"/>
    <col min="7" max="7" width="12.7109375" style="1" customWidth="1"/>
    <col min="8" max="8" width="2.28515625" style="1" customWidth="1"/>
    <col min="9" max="9" width="12.7109375" style="1" customWidth="1"/>
    <col min="10" max="10" width="5.85546875" style="1" customWidth="1"/>
    <col min="11" max="11" width="12.7109375" style="1" customWidth="1"/>
    <col min="12" max="12" width="2.140625" style="1" customWidth="1"/>
    <col min="13" max="13" width="12.7109375" style="1" customWidth="1"/>
    <col min="14" max="14" width="5.5703125" style="1" customWidth="1"/>
    <col min="15" max="15" width="14.7109375" style="1" customWidth="1"/>
    <col min="16" max="16" width="2.5703125" style="1" customWidth="1"/>
    <col min="17" max="17" width="14.7109375" style="1" customWidth="1"/>
    <col min="18" max="16384" width="9.140625" style="1"/>
  </cols>
  <sheetData>
    <row r="1" spans="1:17" ht="26.25" x14ac:dyDescent="0.4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3" spans="1:17" ht="20.25" x14ac:dyDescent="0.3">
      <c r="C3" s="21">
        <v>2006</v>
      </c>
      <c r="D3" s="21"/>
      <c r="E3" s="21"/>
      <c r="F3" s="53"/>
      <c r="G3" s="21">
        <v>2006</v>
      </c>
      <c r="H3" s="21"/>
      <c r="I3" s="21"/>
      <c r="K3" s="21">
        <v>2006</v>
      </c>
      <c r="L3" s="21"/>
      <c r="M3" s="21"/>
      <c r="O3" s="21">
        <v>2006</v>
      </c>
      <c r="P3" s="21"/>
      <c r="Q3" s="21"/>
    </row>
    <row r="4" spans="1:17" x14ac:dyDescent="0.25">
      <c r="C4" s="17" t="s">
        <v>15</v>
      </c>
      <c r="D4" s="17"/>
      <c r="E4" s="17"/>
      <c r="G4" s="16" t="s">
        <v>14</v>
      </c>
      <c r="H4" s="16"/>
      <c r="I4" s="16"/>
      <c r="K4" s="16" t="s">
        <v>13</v>
      </c>
      <c r="L4" s="16"/>
      <c r="M4" s="16"/>
      <c r="O4" s="16" t="s">
        <v>12</v>
      </c>
      <c r="P4" s="16"/>
      <c r="Q4" s="16"/>
    </row>
    <row r="5" spans="1:17" x14ac:dyDescent="0.25">
      <c r="C5" s="13" t="s">
        <v>10</v>
      </c>
      <c r="D5" s="14"/>
      <c r="E5" s="13" t="s">
        <v>9</v>
      </c>
      <c r="F5" s="55"/>
      <c r="G5" s="13" t="s">
        <v>10</v>
      </c>
      <c r="H5" s="14"/>
      <c r="I5" s="13" t="s">
        <v>9</v>
      </c>
      <c r="K5" s="13" t="s">
        <v>10</v>
      </c>
      <c r="L5" s="14"/>
      <c r="M5" s="13" t="s">
        <v>9</v>
      </c>
      <c r="O5" s="13" t="s">
        <v>10</v>
      </c>
      <c r="P5" s="14"/>
      <c r="Q5" s="13" t="s">
        <v>9</v>
      </c>
    </row>
    <row r="7" spans="1:17" x14ac:dyDescent="0.25">
      <c r="A7" s="1" t="s">
        <v>22</v>
      </c>
      <c r="C7" s="67">
        <v>6</v>
      </c>
      <c r="D7" s="6"/>
      <c r="E7" s="67">
        <v>1740</v>
      </c>
      <c r="F7" s="6"/>
      <c r="G7" s="6">
        <v>8</v>
      </c>
      <c r="H7" s="6"/>
      <c r="I7" s="6">
        <v>2361</v>
      </c>
      <c r="K7" s="6">
        <v>8</v>
      </c>
      <c r="L7" s="6"/>
      <c r="M7" s="6">
        <v>2361</v>
      </c>
      <c r="O7" s="6">
        <v>10</v>
      </c>
      <c r="P7" s="6"/>
      <c r="Q7" s="6">
        <v>3042</v>
      </c>
    </row>
    <row r="8" spans="1:17" ht="12" customHeight="1" x14ac:dyDescent="0.25">
      <c r="C8" s="6"/>
      <c r="D8" s="6"/>
      <c r="E8" s="6"/>
      <c r="F8" s="6"/>
      <c r="G8" s="6"/>
      <c r="H8" s="6"/>
      <c r="I8" s="6"/>
      <c r="K8" s="6"/>
      <c r="L8" s="6"/>
      <c r="M8" s="6"/>
      <c r="O8" s="6"/>
      <c r="P8" s="6"/>
      <c r="Q8" s="6"/>
    </row>
    <row r="9" spans="1:17" x14ac:dyDescent="0.25">
      <c r="A9" s="1" t="s">
        <v>21</v>
      </c>
      <c r="C9" s="6">
        <v>2</v>
      </c>
      <c r="D9" s="6"/>
      <c r="E9" s="6">
        <v>1090</v>
      </c>
      <c r="F9" s="6"/>
      <c r="G9" s="6">
        <v>2</v>
      </c>
      <c r="H9" s="6"/>
      <c r="I9" s="6">
        <v>1090</v>
      </c>
      <c r="K9" s="6">
        <v>2</v>
      </c>
      <c r="L9" s="6"/>
      <c r="M9" s="6">
        <v>1090</v>
      </c>
      <c r="O9" s="6">
        <v>5</v>
      </c>
      <c r="P9" s="6"/>
      <c r="Q9" s="6">
        <v>1483</v>
      </c>
    </row>
    <row r="10" spans="1:17" ht="12" customHeight="1" x14ac:dyDescent="0.25">
      <c r="C10" s="6"/>
      <c r="D10" s="6"/>
      <c r="E10" s="6"/>
      <c r="F10" s="6"/>
      <c r="G10" s="6"/>
      <c r="H10" s="6"/>
      <c r="I10" s="6"/>
      <c r="K10" s="6"/>
      <c r="L10" s="6"/>
      <c r="M10" s="6"/>
      <c r="O10" s="6"/>
      <c r="P10" s="6"/>
      <c r="Q10" s="6"/>
    </row>
    <row r="11" spans="1:17" x14ac:dyDescent="0.25">
      <c r="A11" s="1" t="s">
        <v>6</v>
      </c>
      <c r="C11" s="67">
        <v>1</v>
      </c>
      <c r="D11" s="6"/>
      <c r="E11" s="67">
        <v>352</v>
      </c>
      <c r="F11" s="6"/>
      <c r="G11" s="6">
        <v>1</v>
      </c>
      <c r="H11" s="6"/>
      <c r="I11" s="6">
        <v>352</v>
      </c>
      <c r="K11" s="6">
        <v>1</v>
      </c>
      <c r="L11" s="6"/>
      <c r="M11" s="6">
        <v>352</v>
      </c>
      <c r="O11" s="6">
        <v>1</v>
      </c>
      <c r="P11" s="6"/>
      <c r="Q11" s="6">
        <v>352</v>
      </c>
    </row>
    <row r="12" spans="1:17" ht="12" customHeight="1" x14ac:dyDescent="0.25">
      <c r="C12" s="6"/>
      <c r="D12" s="6"/>
      <c r="E12" s="6"/>
      <c r="F12" s="6"/>
      <c r="G12" s="6"/>
      <c r="H12" s="6"/>
      <c r="I12" s="6"/>
      <c r="K12" s="6"/>
      <c r="L12" s="6"/>
      <c r="M12" s="6"/>
      <c r="O12" s="6"/>
      <c r="P12" s="6"/>
      <c r="Q12" s="6"/>
    </row>
    <row r="13" spans="1:17" x14ac:dyDescent="0.25">
      <c r="A13" s="1" t="s">
        <v>18</v>
      </c>
      <c r="C13" s="67">
        <v>1</v>
      </c>
      <c r="D13" s="6"/>
      <c r="E13" s="67">
        <v>112</v>
      </c>
      <c r="F13" s="6"/>
      <c r="G13" s="6">
        <v>1</v>
      </c>
      <c r="H13" s="6"/>
      <c r="I13" s="6">
        <v>112</v>
      </c>
      <c r="K13" s="6">
        <v>1</v>
      </c>
      <c r="L13" s="6"/>
      <c r="M13" s="6">
        <v>112</v>
      </c>
      <c r="O13" s="6">
        <v>1</v>
      </c>
      <c r="P13" s="6"/>
      <c r="Q13" s="6">
        <v>112</v>
      </c>
    </row>
    <row r="14" spans="1:17" ht="12" customHeight="1" x14ac:dyDescent="0.25">
      <c r="C14" s="6"/>
      <c r="D14" s="6"/>
      <c r="E14" s="6"/>
      <c r="F14" s="6"/>
      <c r="G14" s="6"/>
      <c r="H14" s="6"/>
      <c r="I14" s="6"/>
      <c r="K14" s="6"/>
      <c r="L14" s="6"/>
      <c r="M14" s="6"/>
      <c r="O14" s="6"/>
      <c r="P14" s="6"/>
      <c r="Q14" s="6"/>
    </row>
    <row r="15" spans="1:17" x14ac:dyDescent="0.25">
      <c r="A15" s="1" t="s">
        <v>4</v>
      </c>
      <c r="C15" s="6">
        <v>2</v>
      </c>
      <c r="D15" s="6"/>
      <c r="E15" s="6">
        <v>289</v>
      </c>
      <c r="F15" s="6"/>
      <c r="G15" s="6">
        <v>4</v>
      </c>
      <c r="H15" s="6" t="s">
        <v>11</v>
      </c>
      <c r="I15" s="6">
        <v>546</v>
      </c>
      <c r="K15" s="6">
        <v>5</v>
      </c>
      <c r="L15" s="6"/>
      <c r="M15" s="6">
        <v>749</v>
      </c>
      <c r="O15" s="6">
        <v>8</v>
      </c>
      <c r="P15" s="6"/>
      <c r="Q15" s="6">
        <v>1231</v>
      </c>
    </row>
    <row r="16" spans="1:17" ht="12" customHeight="1" x14ac:dyDescent="0.25">
      <c r="C16" s="6"/>
      <c r="D16" s="6"/>
      <c r="E16" s="6"/>
      <c r="F16" s="6"/>
      <c r="G16" s="6"/>
      <c r="H16" s="6"/>
      <c r="I16" s="6"/>
      <c r="K16" s="6"/>
      <c r="L16" s="6"/>
      <c r="M16" s="6"/>
      <c r="O16" s="6"/>
      <c r="P16" s="6"/>
      <c r="Q16" s="6"/>
    </row>
    <row r="17" spans="1:17" collapsed="1" x14ac:dyDescent="0.25">
      <c r="A17" s="1" t="s">
        <v>3</v>
      </c>
      <c r="C17" s="68">
        <v>0</v>
      </c>
      <c r="D17" s="6"/>
      <c r="E17" s="68">
        <v>0</v>
      </c>
      <c r="F17" s="6"/>
      <c r="G17" s="68">
        <v>0</v>
      </c>
      <c r="H17" s="6"/>
      <c r="I17" s="68">
        <v>0</v>
      </c>
      <c r="K17" s="68">
        <v>0</v>
      </c>
      <c r="L17" s="6"/>
      <c r="M17" s="68">
        <v>0</v>
      </c>
      <c r="O17" s="67">
        <v>1</v>
      </c>
      <c r="P17" s="6"/>
      <c r="Q17" s="67">
        <v>73</v>
      </c>
    </row>
    <row r="18" spans="1:17" ht="12" customHeight="1" x14ac:dyDescent="0.25">
      <c r="C18" s="6"/>
      <c r="D18" s="6"/>
      <c r="E18" s="6"/>
      <c r="F18" s="6"/>
      <c r="G18" s="6"/>
      <c r="H18" s="6"/>
      <c r="I18" s="6"/>
      <c r="K18" s="6"/>
      <c r="L18" s="6"/>
      <c r="M18" s="6"/>
      <c r="O18" s="6"/>
      <c r="P18" s="6"/>
      <c r="Q18" s="6"/>
    </row>
    <row r="19" spans="1:17" x14ac:dyDescent="0.25">
      <c r="A19" s="1" t="s">
        <v>2</v>
      </c>
      <c r="C19" s="68">
        <v>0</v>
      </c>
      <c r="D19" s="6"/>
      <c r="E19" s="68">
        <v>0</v>
      </c>
      <c r="F19" s="6"/>
      <c r="G19" s="6">
        <v>1</v>
      </c>
      <c r="H19" s="6"/>
      <c r="I19" s="6">
        <v>110</v>
      </c>
      <c r="K19" s="6">
        <v>1</v>
      </c>
      <c r="L19" s="6"/>
      <c r="M19" s="6">
        <v>110</v>
      </c>
      <c r="O19" s="6">
        <v>2</v>
      </c>
      <c r="P19" s="6"/>
      <c r="Q19" s="6">
        <v>178</v>
      </c>
    </row>
    <row r="20" spans="1:17" ht="12" customHeight="1" x14ac:dyDescent="0.25">
      <c r="C20" s="6"/>
      <c r="D20" s="6"/>
      <c r="E20" s="6"/>
      <c r="F20" s="6"/>
      <c r="G20" s="6"/>
      <c r="H20" s="6"/>
      <c r="I20" s="6"/>
      <c r="K20" s="6"/>
      <c r="L20" s="6"/>
      <c r="M20" s="6"/>
      <c r="O20" s="6"/>
      <c r="P20" s="6"/>
      <c r="Q20" s="6"/>
    </row>
    <row r="21" spans="1:17" x14ac:dyDescent="0.25">
      <c r="A21" s="1" t="s">
        <v>1</v>
      </c>
      <c r="C21" s="66">
        <v>1</v>
      </c>
      <c r="D21" s="6"/>
      <c r="E21" s="66">
        <v>230</v>
      </c>
      <c r="F21" s="6"/>
      <c r="G21" s="6">
        <v>1</v>
      </c>
      <c r="H21" s="6"/>
      <c r="I21" s="6">
        <v>230</v>
      </c>
      <c r="K21" s="6">
        <v>1</v>
      </c>
      <c r="L21" s="6"/>
      <c r="M21" s="6">
        <v>230</v>
      </c>
      <c r="O21" s="6">
        <v>2</v>
      </c>
      <c r="P21" s="6"/>
      <c r="Q21" s="6">
        <v>398</v>
      </c>
    </row>
    <row r="22" spans="1:17" ht="12" customHeight="1" x14ac:dyDescent="0.25">
      <c r="C22" s="66"/>
      <c r="D22" s="6"/>
      <c r="E22" s="65"/>
      <c r="F22" s="6"/>
      <c r="G22" s="6"/>
      <c r="H22" s="6"/>
      <c r="I22" s="6"/>
      <c r="K22" s="6"/>
      <c r="L22" s="6"/>
      <c r="M22" s="6"/>
      <c r="O22" s="6"/>
      <c r="P22" s="6"/>
      <c r="Q22" s="6"/>
    </row>
    <row r="23" spans="1:17" ht="18.75" collapsed="1" thickBot="1" x14ac:dyDescent="0.3">
      <c r="A23" s="7" t="s">
        <v>0</v>
      </c>
      <c r="B23" s="7"/>
      <c r="C23" s="61">
        <v>13</v>
      </c>
      <c r="D23" s="6"/>
      <c r="E23" s="61">
        <v>3813</v>
      </c>
      <c r="F23" s="6"/>
      <c r="G23" s="61">
        <v>18</v>
      </c>
      <c r="H23" s="6"/>
      <c r="I23" s="61">
        <v>4801</v>
      </c>
      <c r="K23" s="61">
        <v>19</v>
      </c>
      <c r="L23" s="6"/>
      <c r="M23" s="61">
        <v>5004</v>
      </c>
      <c r="O23" s="61">
        <v>30</v>
      </c>
      <c r="P23" s="6"/>
      <c r="Q23" s="61">
        <v>6869</v>
      </c>
    </row>
    <row r="24" spans="1:17" ht="18.75" thickTop="1" x14ac:dyDescent="0.25"/>
    <row r="25" spans="1:17" ht="20.25" x14ac:dyDescent="0.3">
      <c r="C25" s="21">
        <v>2007</v>
      </c>
      <c r="D25" s="21"/>
      <c r="E25" s="21"/>
      <c r="G25" s="21">
        <v>2007</v>
      </c>
      <c r="H25" s="21"/>
      <c r="I25" s="21"/>
      <c r="K25" s="21">
        <v>2007</v>
      </c>
      <c r="L25" s="21"/>
      <c r="M25" s="21"/>
      <c r="O25" s="21">
        <v>2007</v>
      </c>
      <c r="P25" s="21"/>
      <c r="Q25" s="21"/>
    </row>
    <row r="26" spans="1:17" x14ac:dyDescent="0.25">
      <c r="C26" s="17" t="s">
        <v>15</v>
      </c>
      <c r="D26" s="17"/>
      <c r="E26" s="17"/>
      <c r="G26" s="17" t="s">
        <v>14</v>
      </c>
      <c r="H26" s="17"/>
      <c r="I26" s="17"/>
      <c r="K26" s="17" t="s">
        <v>13</v>
      </c>
      <c r="L26" s="17"/>
      <c r="M26" s="17"/>
      <c r="O26" s="16" t="s">
        <v>12</v>
      </c>
      <c r="P26" s="16"/>
      <c r="Q26" s="16"/>
    </row>
    <row r="27" spans="1:17" x14ac:dyDescent="0.25">
      <c r="C27" s="13" t="s">
        <v>10</v>
      </c>
      <c r="D27" s="14"/>
      <c r="E27" s="13" t="s">
        <v>9</v>
      </c>
      <c r="G27" s="13" t="s">
        <v>10</v>
      </c>
      <c r="H27" s="14"/>
      <c r="I27" s="13" t="s">
        <v>9</v>
      </c>
      <c r="K27" s="13" t="s">
        <v>10</v>
      </c>
      <c r="L27" s="14"/>
      <c r="M27" s="13" t="s">
        <v>9</v>
      </c>
      <c r="O27" s="13" t="s">
        <v>10</v>
      </c>
      <c r="P27" s="14"/>
      <c r="Q27" s="13" t="s">
        <v>9</v>
      </c>
    </row>
    <row r="29" spans="1:17" x14ac:dyDescent="0.25">
      <c r="A29" s="1" t="s">
        <v>22</v>
      </c>
      <c r="C29" s="67">
        <v>2</v>
      </c>
      <c r="D29" s="6"/>
      <c r="E29" s="67">
        <f>195+309</f>
        <v>504</v>
      </c>
      <c r="G29" s="67">
        <f>1+1+1</f>
        <v>3</v>
      </c>
      <c r="H29" s="6"/>
      <c r="I29" s="67">
        <f>195+309+220</f>
        <v>724</v>
      </c>
      <c r="K29" s="67">
        <f>1+1+1</f>
        <v>3</v>
      </c>
      <c r="L29" s="6"/>
      <c r="M29" s="67">
        <f>195+309+220</f>
        <v>724</v>
      </c>
      <c r="O29" s="67">
        <f>3+1</f>
        <v>4</v>
      </c>
      <c r="P29" s="6"/>
      <c r="Q29" s="67">
        <f>724+403</f>
        <v>1127</v>
      </c>
    </row>
    <row r="30" spans="1:17" ht="12" customHeight="1" x14ac:dyDescent="0.25">
      <c r="C30" s="6"/>
      <c r="D30" s="6"/>
      <c r="E30" s="6"/>
      <c r="G30" s="6"/>
      <c r="H30" s="6"/>
      <c r="I30" s="6"/>
      <c r="K30" s="6"/>
      <c r="L30" s="6"/>
      <c r="M30" s="6"/>
      <c r="O30" s="6"/>
      <c r="P30" s="6"/>
      <c r="Q30" s="6"/>
    </row>
    <row r="31" spans="1:17" x14ac:dyDescent="0.25">
      <c r="A31" s="1" t="s">
        <v>21</v>
      </c>
      <c r="C31" s="6">
        <v>0</v>
      </c>
      <c r="D31" s="6"/>
      <c r="E31" s="6">
        <v>0</v>
      </c>
      <c r="G31" s="6">
        <v>0</v>
      </c>
      <c r="H31" s="6"/>
      <c r="I31" s="6">
        <v>0</v>
      </c>
      <c r="K31" s="6">
        <f>0+1</f>
        <v>1</v>
      </c>
      <c r="L31" s="6"/>
      <c r="M31" s="6">
        <f>0+209</f>
        <v>209</v>
      </c>
      <c r="O31" s="6">
        <v>1</v>
      </c>
      <c r="P31" s="6"/>
      <c r="Q31" s="6">
        <v>209</v>
      </c>
    </row>
    <row r="32" spans="1:17" ht="12" customHeight="1" x14ac:dyDescent="0.25">
      <c r="C32" s="6"/>
      <c r="D32" s="6"/>
      <c r="E32" s="6"/>
      <c r="G32" s="6"/>
      <c r="H32" s="6"/>
      <c r="I32" s="6"/>
      <c r="K32" s="6"/>
      <c r="L32" s="6"/>
      <c r="M32" s="6"/>
      <c r="O32" s="6"/>
      <c r="P32" s="6"/>
      <c r="Q32" s="6"/>
    </row>
    <row r="33" spans="1:17" x14ac:dyDescent="0.25">
      <c r="A33" s="1" t="s">
        <v>6</v>
      </c>
      <c r="C33" s="67">
        <v>1</v>
      </c>
      <c r="D33" s="6"/>
      <c r="E33" s="67">
        <v>279</v>
      </c>
      <c r="G33" s="67">
        <f>1+1+1+1-1</f>
        <v>3</v>
      </c>
      <c r="H33" s="6"/>
      <c r="I33" s="67">
        <f>279+262+238+225-225</f>
        <v>779</v>
      </c>
      <c r="K33" s="67">
        <f>1+1+1+1-1</f>
        <v>3</v>
      </c>
      <c r="L33" s="6"/>
      <c r="M33" s="67">
        <f>279+262+238+225-225</f>
        <v>779</v>
      </c>
      <c r="O33" s="67">
        <f>3+1+1</f>
        <v>5</v>
      </c>
      <c r="P33" s="6"/>
      <c r="Q33" s="67">
        <f>779+397+374</f>
        <v>1550</v>
      </c>
    </row>
    <row r="34" spans="1:17" ht="12" customHeight="1" x14ac:dyDescent="0.25">
      <c r="C34" s="6"/>
      <c r="D34" s="6"/>
      <c r="E34" s="6"/>
      <c r="G34" s="6"/>
      <c r="H34" s="6"/>
      <c r="I34" s="6"/>
      <c r="K34" s="6"/>
      <c r="L34" s="6"/>
      <c r="M34" s="6"/>
      <c r="O34" s="6"/>
      <c r="P34" s="6"/>
      <c r="Q34" s="6"/>
    </row>
    <row r="35" spans="1:17" x14ac:dyDescent="0.25">
      <c r="A35" s="1" t="s">
        <v>23</v>
      </c>
      <c r="C35" s="67">
        <v>0</v>
      </c>
      <c r="D35" s="6"/>
      <c r="E35" s="67">
        <v>0</v>
      </c>
      <c r="G35" s="67">
        <v>0</v>
      </c>
      <c r="H35" s="6"/>
      <c r="I35" s="67">
        <v>0</v>
      </c>
      <c r="K35" s="67">
        <f>0+1</f>
        <v>1</v>
      </c>
      <c r="L35" s="6"/>
      <c r="M35" s="67">
        <f>0+116</f>
        <v>116</v>
      </c>
      <c r="O35" s="67">
        <f>1+1</f>
        <v>2</v>
      </c>
      <c r="P35" s="6"/>
      <c r="Q35" s="67">
        <f>116+248</f>
        <v>364</v>
      </c>
    </row>
    <row r="36" spans="1:17" ht="12" customHeight="1" x14ac:dyDescent="0.25">
      <c r="C36" s="6"/>
      <c r="D36" s="6"/>
      <c r="E36" s="6"/>
      <c r="G36" s="6"/>
      <c r="H36" s="6"/>
      <c r="I36" s="6"/>
      <c r="K36" s="6"/>
      <c r="L36" s="6"/>
      <c r="M36" s="6"/>
      <c r="O36" s="6"/>
      <c r="P36" s="6"/>
      <c r="Q36" s="6"/>
    </row>
    <row r="37" spans="1:17" x14ac:dyDescent="0.25">
      <c r="A37" s="1" t="s">
        <v>18</v>
      </c>
      <c r="C37" s="67">
        <v>0</v>
      </c>
      <c r="D37" s="6"/>
      <c r="E37" s="67">
        <v>0</v>
      </c>
      <c r="G37" s="67">
        <v>0</v>
      </c>
      <c r="H37" s="6"/>
      <c r="I37" s="67">
        <v>0</v>
      </c>
      <c r="K37" s="67">
        <f>0+1</f>
        <v>1</v>
      </c>
      <c r="L37" s="6"/>
      <c r="M37" s="67">
        <f>0+476</f>
        <v>476</v>
      </c>
      <c r="O37" s="67">
        <v>1</v>
      </c>
      <c r="P37" s="6"/>
      <c r="Q37" s="67">
        <v>476</v>
      </c>
    </row>
    <row r="38" spans="1:17" ht="12" customHeight="1" x14ac:dyDescent="0.25">
      <c r="C38" s="6"/>
      <c r="D38" s="6"/>
      <c r="E38" s="6"/>
      <c r="G38" s="6"/>
      <c r="H38" s="6"/>
      <c r="I38" s="6"/>
      <c r="K38" s="6"/>
      <c r="L38" s="6"/>
      <c r="M38" s="6"/>
      <c r="O38" s="6"/>
      <c r="P38" s="6"/>
      <c r="Q38" s="6"/>
    </row>
    <row r="39" spans="1:17" x14ac:dyDescent="0.25">
      <c r="A39" s="1" t="s">
        <v>4</v>
      </c>
      <c r="C39" s="67">
        <v>0</v>
      </c>
      <c r="D39" s="6"/>
      <c r="E39" s="67">
        <v>0</v>
      </c>
      <c r="G39" s="62">
        <f>1-1</f>
        <v>0</v>
      </c>
      <c r="H39" s="6"/>
      <c r="I39" s="62">
        <f>206-206</f>
        <v>0</v>
      </c>
      <c r="K39" s="62">
        <f>0+1+1</f>
        <v>2</v>
      </c>
      <c r="L39" s="6"/>
      <c r="M39" s="62">
        <f>0+190+184</f>
        <v>374</v>
      </c>
      <c r="O39" s="62">
        <f>2+1+1+1+1+1</f>
        <v>7</v>
      </c>
      <c r="P39" s="6"/>
      <c r="Q39" s="62">
        <f>374+261+150+150+149+135</f>
        <v>1219</v>
      </c>
    </row>
    <row r="40" spans="1:17" ht="12" customHeight="1" x14ac:dyDescent="0.25">
      <c r="C40" s="6"/>
      <c r="D40" s="6"/>
      <c r="E40" s="6"/>
      <c r="G40" s="6"/>
      <c r="H40" s="6"/>
      <c r="I40" s="6"/>
      <c r="K40" s="6"/>
      <c r="L40" s="6"/>
      <c r="M40" s="6"/>
      <c r="O40" s="6"/>
      <c r="P40" s="6"/>
      <c r="Q40" s="6"/>
    </row>
    <row r="41" spans="1:17" x14ac:dyDescent="0.25">
      <c r="A41" s="1" t="s">
        <v>17</v>
      </c>
      <c r="C41" s="66">
        <v>1</v>
      </c>
      <c r="D41" s="6"/>
      <c r="E41" s="66">
        <v>88</v>
      </c>
      <c r="G41" s="63">
        <v>1</v>
      </c>
      <c r="H41" s="6"/>
      <c r="I41" s="63">
        <v>88</v>
      </c>
      <c r="K41" s="63">
        <v>1</v>
      </c>
      <c r="L41" s="6"/>
      <c r="M41" s="63">
        <v>88</v>
      </c>
      <c r="O41" s="63">
        <v>1</v>
      </c>
      <c r="P41" s="6"/>
      <c r="Q41" s="63">
        <v>88</v>
      </c>
    </row>
    <row r="42" spans="1:17" ht="12" customHeight="1" x14ac:dyDescent="0.25">
      <c r="C42" s="66"/>
      <c r="D42" s="6"/>
      <c r="E42" s="66"/>
      <c r="G42" s="63"/>
      <c r="H42" s="6"/>
      <c r="I42" s="63"/>
      <c r="K42" s="63"/>
      <c r="L42" s="6"/>
      <c r="M42" s="63"/>
      <c r="O42" s="63"/>
      <c r="P42" s="6"/>
      <c r="Q42" s="63"/>
    </row>
    <row r="43" spans="1:17" x14ac:dyDescent="0.25">
      <c r="A43" s="1" t="s">
        <v>3</v>
      </c>
      <c r="C43" s="67">
        <v>0</v>
      </c>
      <c r="D43" s="6"/>
      <c r="E43" s="67">
        <v>0</v>
      </c>
      <c r="G43" s="62">
        <v>0</v>
      </c>
      <c r="H43" s="6"/>
      <c r="I43" s="62">
        <v>0</v>
      </c>
      <c r="K43" s="62">
        <v>0</v>
      </c>
      <c r="L43" s="6"/>
      <c r="M43" s="62">
        <v>0</v>
      </c>
      <c r="O43" s="62">
        <f>0+1</f>
        <v>1</v>
      </c>
      <c r="P43" s="6"/>
      <c r="Q43" s="62">
        <f>0+79</f>
        <v>79</v>
      </c>
    </row>
    <row r="44" spans="1:17" ht="12" customHeight="1" x14ac:dyDescent="0.25">
      <c r="C44" s="6"/>
      <c r="D44" s="6"/>
      <c r="E44" s="6"/>
      <c r="G44" s="6"/>
      <c r="H44" s="6"/>
      <c r="I44" s="6"/>
      <c r="K44" s="6"/>
      <c r="L44" s="6"/>
      <c r="M44" s="6"/>
      <c r="O44" s="6"/>
      <c r="P44" s="6"/>
      <c r="Q44" s="6"/>
    </row>
    <row r="45" spans="1:17" x14ac:dyDescent="0.25">
      <c r="A45" s="1" t="s">
        <v>2</v>
      </c>
      <c r="C45" s="67">
        <v>0</v>
      </c>
      <c r="D45" s="6"/>
      <c r="E45" s="67">
        <v>0</v>
      </c>
      <c r="G45" s="63">
        <v>1</v>
      </c>
      <c r="H45" s="6"/>
      <c r="I45" s="63">
        <v>127</v>
      </c>
      <c r="K45" s="63">
        <v>1</v>
      </c>
      <c r="L45" s="6"/>
      <c r="M45" s="63">
        <v>127</v>
      </c>
      <c r="O45" s="63">
        <f>1+1+1</f>
        <v>3</v>
      </c>
      <c r="P45" s="6"/>
      <c r="Q45" s="63">
        <f>127+107+104</f>
        <v>338</v>
      </c>
    </row>
    <row r="46" spans="1:17" ht="12" customHeight="1" x14ac:dyDescent="0.25">
      <c r="C46" s="6"/>
      <c r="D46" s="6"/>
      <c r="E46" s="6"/>
      <c r="G46" s="6"/>
      <c r="H46" s="6"/>
      <c r="I46" s="6"/>
      <c r="K46" s="6"/>
      <c r="L46" s="6"/>
      <c r="M46" s="6"/>
      <c r="O46" s="6"/>
      <c r="P46" s="6"/>
      <c r="Q46" s="6"/>
    </row>
    <row r="47" spans="1:17" x14ac:dyDescent="0.25">
      <c r="A47" s="1" t="s">
        <v>1</v>
      </c>
      <c r="C47" s="67">
        <v>0</v>
      </c>
      <c r="D47" s="6"/>
      <c r="E47" s="67">
        <v>0</v>
      </c>
      <c r="G47" s="62">
        <v>0</v>
      </c>
      <c r="H47" s="6"/>
      <c r="I47" s="62">
        <v>0</v>
      </c>
      <c r="K47" s="62">
        <f>0+1</f>
        <v>1</v>
      </c>
      <c r="L47" s="6"/>
      <c r="M47" s="62">
        <f>0+168</f>
        <v>168</v>
      </c>
      <c r="O47" s="62">
        <v>1</v>
      </c>
      <c r="P47" s="6"/>
      <c r="Q47" s="62">
        <v>168</v>
      </c>
    </row>
    <row r="48" spans="1:17" ht="12" customHeight="1" x14ac:dyDescent="0.25">
      <c r="C48" s="66"/>
      <c r="D48" s="6"/>
      <c r="E48" s="65"/>
      <c r="G48" s="63"/>
      <c r="H48" s="6"/>
      <c r="I48" s="64"/>
      <c r="K48" s="63"/>
      <c r="L48" s="6"/>
      <c r="M48" s="64"/>
      <c r="O48" s="63"/>
      <c r="P48" s="6"/>
      <c r="Q48" s="64"/>
    </row>
    <row r="49" spans="1:17" ht="18.75" collapsed="1" thickBot="1" x14ac:dyDescent="0.3">
      <c r="A49" s="7" t="s">
        <v>0</v>
      </c>
      <c r="B49" s="7"/>
      <c r="C49" s="61">
        <f>SUM(C29:C48)</f>
        <v>4</v>
      </c>
      <c r="D49" s="6"/>
      <c r="E49" s="61">
        <f>SUM(E29:E48)</f>
        <v>871</v>
      </c>
      <c r="G49" s="61">
        <f>SUM(G29:G48)</f>
        <v>8</v>
      </c>
      <c r="H49" s="6"/>
      <c r="I49" s="61">
        <f>SUM(I29:I48)</f>
        <v>1718</v>
      </c>
      <c r="K49" s="61">
        <f>SUM(K29:K48)</f>
        <v>14</v>
      </c>
      <c r="L49" s="6"/>
      <c r="M49" s="61">
        <f>SUM(M29:M48)</f>
        <v>3061</v>
      </c>
      <c r="O49" s="61">
        <f>SUM(O29:O48)</f>
        <v>26</v>
      </c>
      <c r="P49" s="6"/>
      <c r="Q49" s="61">
        <f>SUM(Q29:Q48)</f>
        <v>5618</v>
      </c>
    </row>
    <row r="50" spans="1:17" ht="18.75" thickTop="1" x14ac:dyDescent="0.25"/>
    <row r="51" spans="1:17" ht="20.25" x14ac:dyDescent="0.3">
      <c r="C51" s="21">
        <v>2008</v>
      </c>
      <c r="D51" s="21"/>
      <c r="E51" s="21"/>
      <c r="G51" s="21">
        <v>2008</v>
      </c>
      <c r="H51" s="21"/>
      <c r="I51" s="21"/>
      <c r="K51" s="21">
        <v>2008</v>
      </c>
      <c r="L51" s="21"/>
      <c r="M51" s="21"/>
      <c r="O51" s="21">
        <v>2008</v>
      </c>
      <c r="P51" s="21"/>
      <c r="Q51" s="21"/>
    </row>
    <row r="52" spans="1:17" x14ac:dyDescent="0.25">
      <c r="C52" s="17" t="s">
        <v>15</v>
      </c>
      <c r="D52" s="17"/>
      <c r="E52" s="17"/>
      <c r="G52" s="17" t="s">
        <v>14</v>
      </c>
      <c r="H52" s="17"/>
      <c r="I52" s="17"/>
      <c r="K52" s="17" t="s">
        <v>13</v>
      </c>
      <c r="L52" s="17"/>
      <c r="M52" s="17"/>
      <c r="O52" s="16" t="s">
        <v>12</v>
      </c>
      <c r="P52" s="16"/>
      <c r="Q52" s="16"/>
    </row>
    <row r="53" spans="1:17" x14ac:dyDescent="0.25">
      <c r="C53" s="13" t="s">
        <v>10</v>
      </c>
      <c r="D53" s="14"/>
      <c r="E53" s="13" t="s">
        <v>9</v>
      </c>
      <c r="G53" s="13" t="s">
        <v>10</v>
      </c>
      <c r="H53" s="14"/>
      <c r="I53" s="13" t="s">
        <v>9</v>
      </c>
      <c r="K53" s="13" t="s">
        <v>10</v>
      </c>
      <c r="L53" s="14"/>
      <c r="M53" s="13" t="s">
        <v>9</v>
      </c>
      <c r="O53" s="13" t="s">
        <v>10</v>
      </c>
      <c r="P53" s="14"/>
      <c r="Q53" s="13" t="s">
        <v>9</v>
      </c>
    </row>
    <row r="55" spans="1:17" x14ac:dyDescent="0.25">
      <c r="A55" s="1" t="s">
        <v>22</v>
      </c>
      <c r="C55" s="62">
        <v>1</v>
      </c>
      <c r="D55" s="6"/>
      <c r="E55" s="62">
        <v>286</v>
      </c>
      <c r="G55" s="62">
        <v>2</v>
      </c>
      <c r="H55" s="6"/>
      <c r="I55" s="62">
        <v>528</v>
      </c>
      <c r="K55" s="62">
        <v>2</v>
      </c>
      <c r="L55" s="6"/>
      <c r="M55" s="62">
        <v>528</v>
      </c>
      <c r="O55" s="62">
        <f>2+1+1+1+1</f>
        <v>6</v>
      </c>
      <c r="P55" s="6"/>
      <c r="Q55" s="62">
        <f>528+226+256+539+222</f>
        <v>1771</v>
      </c>
    </row>
    <row r="56" spans="1:17" ht="12" customHeight="1" x14ac:dyDescent="0.25">
      <c r="C56" s="6"/>
      <c r="D56" s="6"/>
      <c r="E56" s="6"/>
      <c r="G56" s="6"/>
      <c r="H56" s="6"/>
      <c r="I56" s="6"/>
      <c r="K56" s="6"/>
      <c r="L56" s="6"/>
      <c r="M56" s="6"/>
      <c r="O56" s="6"/>
      <c r="P56" s="6"/>
      <c r="Q56" s="6"/>
    </row>
    <row r="57" spans="1:17" collapsed="1" x14ac:dyDescent="0.25">
      <c r="A57" s="1" t="s">
        <v>6</v>
      </c>
      <c r="C57" s="62">
        <v>2</v>
      </c>
      <c r="D57" s="6"/>
      <c r="E57" s="62">
        <f>332+199</f>
        <v>531</v>
      </c>
      <c r="G57" s="62">
        <v>2</v>
      </c>
      <c r="H57" s="6"/>
      <c r="I57" s="62">
        <v>531</v>
      </c>
      <c r="K57" s="62">
        <v>2</v>
      </c>
      <c r="L57" s="6"/>
      <c r="M57" s="62">
        <v>531</v>
      </c>
      <c r="O57" s="62">
        <v>2</v>
      </c>
      <c r="P57" s="6"/>
      <c r="Q57" s="62">
        <v>531</v>
      </c>
    </row>
    <row r="58" spans="1:17" ht="12" customHeight="1" x14ac:dyDescent="0.25">
      <c r="C58" s="6"/>
      <c r="D58" s="6"/>
      <c r="E58" s="6"/>
      <c r="G58" s="6"/>
      <c r="H58" s="6"/>
      <c r="I58" s="6"/>
      <c r="K58" s="6"/>
      <c r="L58" s="6"/>
      <c r="M58" s="6"/>
      <c r="O58" s="6"/>
      <c r="P58" s="6"/>
      <c r="Q58" s="6"/>
    </row>
    <row r="59" spans="1:17" x14ac:dyDescent="0.25">
      <c r="A59" s="1" t="s">
        <v>23</v>
      </c>
      <c r="C59" s="62">
        <v>1</v>
      </c>
      <c r="D59" s="6"/>
      <c r="E59" s="62">
        <v>231</v>
      </c>
      <c r="G59" s="62">
        <v>1</v>
      </c>
      <c r="H59" s="6"/>
      <c r="I59" s="62">
        <v>231</v>
      </c>
      <c r="K59" s="62">
        <v>1</v>
      </c>
      <c r="L59" s="6"/>
      <c r="M59" s="62">
        <v>231</v>
      </c>
      <c r="O59" s="62">
        <v>1</v>
      </c>
      <c r="P59" s="6"/>
      <c r="Q59" s="62">
        <v>231</v>
      </c>
    </row>
    <row r="60" spans="1:17" ht="12" customHeight="1" x14ac:dyDescent="0.25">
      <c r="C60" s="6"/>
      <c r="D60" s="6"/>
      <c r="E60" s="6"/>
      <c r="G60" s="6"/>
      <c r="H60" s="6"/>
      <c r="I60" s="6"/>
      <c r="K60" s="6"/>
      <c r="L60" s="6"/>
      <c r="M60" s="6"/>
      <c r="O60" s="6"/>
      <c r="P60" s="6"/>
      <c r="Q60" s="6"/>
    </row>
    <row r="61" spans="1:17" x14ac:dyDescent="0.25">
      <c r="A61" s="1" t="s">
        <v>18</v>
      </c>
      <c r="C61" s="62">
        <v>1</v>
      </c>
      <c r="D61" s="6"/>
      <c r="E61" s="62">
        <v>202</v>
      </c>
      <c r="G61" s="62">
        <v>1</v>
      </c>
      <c r="H61" s="6"/>
      <c r="I61" s="62">
        <v>202</v>
      </c>
      <c r="K61" s="62">
        <v>2</v>
      </c>
      <c r="L61" s="6"/>
      <c r="M61" s="62">
        <v>368</v>
      </c>
      <c r="O61" s="62">
        <v>2</v>
      </c>
      <c r="P61" s="6"/>
      <c r="Q61" s="62">
        <v>368</v>
      </c>
    </row>
    <row r="62" spans="1:17" ht="12" customHeight="1" x14ac:dyDescent="0.25">
      <c r="C62" s="6"/>
      <c r="D62" s="6"/>
      <c r="E62" s="6"/>
      <c r="G62" s="6"/>
      <c r="H62" s="6"/>
      <c r="I62" s="6"/>
      <c r="K62" s="6"/>
      <c r="L62" s="6"/>
      <c r="M62" s="6"/>
      <c r="O62" s="6"/>
      <c r="P62" s="6"/>
      <c r="Q62" s="6"/>
    </row>
    <row r="63" spans="1:17" ht="18" customHeight="1" x14ac:dyDescent="0.25">
      <c r="A63" s="1" t="s">
        <v>4</v>
      </c>
      <c r="C63" s="62">
        <v>0</v>
      </c>
      <c r="D63" s="6"/>
      <c r="E63" s="62">
        <v>0</v>
      </c>
      <c r="G63" s="62">
        <v>8</v>
      </c>
      <c r="H63" s="6"/>
      <c r="I63" s="62">
        <v>1604</v>
      </c>
      <c r="K63" s="62">
        <v>9</v>
      </c>
      <c r="L63" s="6" t="s">
        <v>11</v>
      </c>
      <c r="M63" s="62">
        <v>1716</v>
      </c>
      <c r="O63" s="62">
        <f>9+1+1+1+1+1</f>
        <v>14</v>
      </c>
      <c r="P63" s="6" t="s">
        <v>11</v>
      </c>
      <c r="Q63" s="62">
        <f>1716+165+170+317+351+153</f>
        <v>2872</v>
      </c>
    </row>
    <row r="64" spans="1:17" ht="12" customHeight="1" x14ac:dyDescent="0.25">
      <c r="C64" s="6"/>
      <c r="D64" s="6"/>
      <c r="E64" s="6"/>
      <c r="G64" s="6"/>
      <c r="H64" s="6"/>
      <c r="I64" s="6"/>
      <c r="K64" s="6"/>
      <c r="L64" s="6"/>
      <c r="M64" s="6"/>
      <c r="O64" s="6"/>
      <c r="P64" s="6"/>
      <c r="Q64" s="6"/>
    </row>
    <row r="65" spans="1:17" x14ac:dyDescent="0.25">
      <c r="A65" s="1" t="s">
        <v>17</v>
      </c>
      <c r="C65" s="63">
        <v>1</v>
      </c>
      <c r="D65" s="6"/>
      <c r="E65" s="63">
        <v>105</v>
      </c>
      <c r="G65" s="63">
        <v>1</v>
      </c>
      <c r="H65" s="6"/>
      <c r="I65" s="63">
        <v>105</v>
      </c>
      <c r="K65" s="63">
        <v>1</v>
      </c>
      <c r="L65" s="6"/>
      <c r="M65" s="63">
        <v>105</v>
      </c>
      <c r="O65" s="63">
        <v>1</v>
      </c>
      <c r="P65" s="6"/>
      <c r="Q65" s="63">
        <v>105</v>
      </c>
    </row>
    <row r="66" spans="1:17" ht="12" customHeight="1" x14ac:dyDescent="0.25">
      <c r="C66" s="63"/>
      <c r="D66" s="6"/>
      <c r="E66" s="63"/>
      <c r="G66" s="63"/>
      <c r="H66" s="6"/>
      <c r="I66" s="63"/>
      <c r="K66" s="63"/>
      <c r="L66" s="6"/>
      <c r="M66" s="63"/>
      <c r="O66" s="63"/>
      <c r="P66" s="6"/>
      <c r="Q66" s="63"/>
    </row>
    <row r="67" spans="1:17" ht="18" customHeight="1" x14ac:dyDescent="0.25">
      <c r="A67" s="1" t="s">
        <v>3</v>
      </c>
      <c r="C67" s="62">
        <v>0</v>
      </c>
      <c r="D67" s="6"/>
      <c r="E67" s="62">
        <v>0</v>
      </c>
      <c r="G67" s="62">
        <v>0</v>
      </c>
      <c r="H67" s="6"/>
      <c r="I67" s="62">
        <v>0</v>
      </c>
      <c r="K67" s="62">
        <v>0</v>
      </c>
      <c r="L67" s="6"/>
      <c r="M67" s="62">
        <v>0</v>
      </c>
      <c r="O67" s="62">
        <v>1</v>
      </c>
      <c r="P67" s="6"/>
      <c r="Q67" s="62">
        <v>82</v>
      </c>
    </row>
    <row r="68" spans="1:17" ht="12" customHeight="1" x14ac:dyDescent="0.25">
      <c r="C68" s="6"/>
      <c r="D68" s="6"/>
      <c r="E68" s="6"/>
      <c r="G68" s="6"/>
      <c r="H68" s="6"/>
      <c r="I68" s="6"/>
      <c r="K68" s="6"/>
      <c r="L68" s="6"/>
      <c r="M68" s="6"/>
      <c r="O68" s="6"/>
      <c r="P68" s="6"/>
      <c r="Q68" s="6"/>
    </row>
    <row r="69" spans="1:17" x14ac:dyDescent="0.25">
      <c r="A69" s="1" t="s">
        <v>2</v>
      </c>
      <c r="C69" s="62">
        <v>1</v>
      </c>
      <c r="D69" s="6"/>
      <c r="E69" s="62">
        <v>95</v>
      </c>
      <c r="G69" s="62">
        <v>3</v>
      </c>
      <c r="H69" s="6"/>
      <c r="I69" s="62">
        <v>388</v>
      </c>
      <c r="K69" s="62">
        <v>4</v>
      </c>
      <c r="L69" s="6"/>
      <c r="M69" s="62">
        <v>479</v>
      </c>
      <c r="O69" s="62">
        <v>4</v>
      </c>
      <c r="P69" s="6"/>
      <c r="Q69" s="62">
        <v>479</v>
      </c>
    </row>
    <row r="70" spans="1:17" ht="12" customHeight="1" x14ac:dyDescent="0.25">
      <c r="C70" s="6"/>
      <c r="D70" s="6"/>
      <c r="E70" s="6"/>
      <c r="G70" s="6"/>
      <c r="H70" s="6"/>
      <c r="I70" s="6"/>
      <c r="K70" s="6"/>
      <c r="L70" s="6"/>
      <c r="M70" s="6"/>
      <c r="O70" s="6"/>
      <c r="P70" s="6"/>
      <c r="Q70" s="6"/>
    </row>
    <row r="71" spans="1:17" ht="18.75" collapsed="1" thickBot="1" x14ac:dyDescent="0.3">
      <c r="A71" s="7" t="s">
        <v>0</v>
      </c>
      <c r="B71" s="7"/>
      <c r="C71" s="61">
        <f>SUM(C55:C70)</f>
        <v>7</v>
      </c>
      <c r="D71" s="6"/>
      <c r="E71" s="61">
        <f>SUM(E55:E70)</f>
        <v>1450</v>
      </c>
      <c r="G71" s="61">
        <v>18</v>
      </c>
      <c r="H71" s="6"/>
      <c r="I71" s="61">
        <v>3589</v>
      </c>
      <c r="K71" s="61">
        <f>SUM(K55:K70)</f>
        <v>21</v>
      </c>
      <c r="L71" s="6"/>
      <c r="M71" s="61">
        <f>SUM(M55:M70)</f>
        <v>3958</v>
      </c>
      <c r="O71" s="61">
        <f>SUM(O55:O70)</f>
        <v>31</v>
      </c>
      <c r="P71" s="6"/>
      <c r="Q71" s="61">
        <f>SUM(Q55:Q70)</f>
        <v>6439</v>
      </c>
    </row>
    <row r="72" spans="1:17" ht="18.75" thickTop="1" x14ac:dyDescent="0.25"/>
    <row r="73" spans="1:17" ht="20.25" x14ac:dyDescent="0.3">
      <c r="C73" s="21">
        <v>2009</v>
      </c>
      <c r="D73" s="21"/>
      <c r="E73" s="21"/>
      <c r="G73" s="21">
        <v>2009</v>
      </c>
      <c r="H73" s="21"/>
      <c r="I73" s="21"/>
      <c r="K73" s="21">
        <v>2009</v>
      </c>
      <c r="L73" s="21"/>
      <c r="M73" s="21"/>
      <c r="O73" s="21">
        <v>2009</v>
      </c>
      <c r="P73" s="21"/>
      <c r="Q73" s="21"/>
    </row>
    <row r="74" spans="1:17" x14ac:dyDescent="0.25">
      <c r="C74" s="17" t="s">
        <v>15</v>
      </c>
      <c r="D74" s="17"/>
      <c r="E74" s="17"/>
      <c r="G74" s="17" t="s">
        <v>14</v>
      </c>
      <c r="H74" s="17"/>
      <c r="I74" s="17"/>
      <c r="K74" s="17" t="s">
        <v>13</v>
      </c>
      <c r="L74" s="17"/>
      <c r="M74" s="17"/>
      <c r="O74" s="16" t="s">
        <v>12</v>
      </c>
      <c r="P74" s="16"/>
      <c r="Q74" s="16"/>
    </row>
    <row r="75" spans="1:17" x14ac:dyDescent="0.25">
      <c r="C75" s="13" t="s">
        <v>10</v>
      </c>
      <c r="D75" s="14"/>
      <c r="E75" s="13" t="s">
        <v>9</v>
      </c>
      <c r="G75" s="13" t="s">
        <v>10</v>
      </c>
      <c r="H75" s="14"/>
      <c r="I75" s="13" t="s">
        <v>9</v>
      </c>
      <c r="K75" s="13" t="s">
        <v>10</v>
      </c>
      <c r="L75" s="14"/>
      <c r="M75" s="13" t="s">
        <v>9</v>
      </c>
      <c r="O75" s="13" t="s">
        <v>10</v>
      </c>
      <c r="P75" s="14"/>
      <c r="Q75" s="13" t="s">
        <v>9</v>
      </c>
    </row>
    <row r="77" spans="1:17" x14ac:dyDescent="0.25">
      <c r="A77" s="1" t="s">
        <v>22</v>
      </c>
      <c r="C77" s="57">
        <v>1</v>
      </c>
      <c r="D77" s="57"/>
      <c r="E77" s="57">
        <v>209</v>
      </c>
      <c r="G77" s="57">
        <v>1</v>
      </c>
      <c r="H77" s="57"/>
      <c r="I77" s="57">
        <v>209</v>
      </c>
      <c r="K77" s="59">
        <v>1</v>
      </c>
      <c r="L77" s="59"/>
      <c r="M77" s="59">
        <v>209</v>
      </c>
      <c r="O77" s="59">
        <v>4</v>
      </c>
      <c r="P77" s="59"/>
      <c r="Q77" s="59">
        <v>1127</v>
      </c>
    </row>
    <row r="78" spans="1:17" ht="12" customHeight="1" x14ac:dyDescent="0.25">
      <c r="C78" s="57"/>
      <c r="D78" s="57"/>
      <c r="E78" s="57"/>
      <c r="G78" s="57"/>
      <c r="H78" s="57"/>
      <c r="I78" s="57"/>
      <c r="K78" s="59"/>
      <c r="L78" s="59"/>
      <c r="M78" s="59"/>
      <c r="O78" s="59"/>
      <c r="P78" s="59"/>
      <c r="Q78" s="59"/>
    </row>
    <row r="79" spans="1:17" ht="18" customHeight="1" x14ac:dyDescent="0.25">
      <c r="A79" s="1" t="s">
        <v>21</v>
      </c>
      <c r="C79" s="57">
        <v>0</v>
      </c>
      <c r="D79" s="57"/>
      <c r="E79" s="57">
        <v>0</v>
      </c>
      <c r="G79" s="57">
        <v>0</v>
      </c>
      <c r="H79" s="57"/>
      <c r="I79" s="57">
        <v>0</v>
      </c>
      <c r="K79" s="59">
        <v>0</v>
      </c>
      <c r="L79" s="59"/>
      <c r="M79" s="59">
        <v>0</v>
      </c>
      <c r="O79" s="59">
        <v>1</v>
      </c>
      <c r="P79" s="59"/>
      <c r="Q79" s="59">
        <v>232</v>
      </c>
    </row>
    <row r="80" spans="1:17" ht="12" customHeight="1" x14ac:dyDescent="0.25">
      <c r="C80" s="57"/>
      <c r="D80" s="57"/>
      <c r="E80" s="57"/>
      <c r="G80" s="57"/>
      <c r="H80" s="57"/>
      <c r="I80" s="57"/>
      <c r="K80" s="59"/>
      <c r="L80" s="59"/>
      <c r="M80" s="59"/>
      <c r="O80" s="59"/>
      <c r="P80" s="59"/>
      <c r="Q80" s="59"/>
    </row>
    <row r="81" spans="1:17" ht="18" customHeight="1" x14ac:dyDescent="0.25">
      <c r="A81" s="1" t="s">
        <v>20</v>
      </c>
      <c r="C81" s="57">
        <v>0</v>
      </c>
      <c r="D81" s="57"/>
      <c r="E81" s="57">
        <v>0</v>
      </c>
      <c r="G81" s="57">
        <v>0</v>
      </c>
      <c r="H81" s="57"/>
      <c r="I81" s="57">
        <v>0</v>
      </c>
      <c r="K81" s="59">
        <v>1</v>
      </c>
      <c r="L81" s="59"/>
      <c r="M81" s="59">
        <v>311</v>
      </c>
      <c r="O81" s="59">
        <v>2</v>
      </c>
      <c r="P81" s="59"/>
      <c r="Q81" s="59">
        <v>721</v>
      </c>
    </row>
    <row r="82" spans="1:17" ht="12" customHeight="1" x14ac:dyDescent="0.25">
      <c r="C82" s="57"/>
      <c r="D82" s="57"/>
      <c r="E82" s="57"/>
      <c r="G82" s="57"/>
      <c r="H82" s="57"/>
      <c r="I82" s="57"/>
      <c r="K82" s="59"/>
      <c r="L82" s="59"/>
      <c r="M82" s="59"/>
      <c r="O82" s="59"/>
      <c r="P82" s="59"/>
      <c r="Q82" s="59"/>
    </row>
    <row r="83" spans="1:17" collapsed="1" x14ac:dyDescent="0.25">
      <c r="A83" s="1" t="s">
        <v>4</v>
      </c>
      <c r="C83" s="57">
        <v>3</v>
      </c>
      <c r="D83" s="57"/>
      <c r="E83" s="57">
        <f>245+120+149</f>
        <v>514</v>
      </c>
      <c r="G83" s="57">
        <f>3+1</f>
        <v>4</v>
      </c>
      <c r="H83" s="57"/>
      <c r="I83" s="57">
        <f>245+120+149+404</f>
        <v>918</v>
      </c>
      <c r="K83" s="59">
        <f>3+1+1+1</f>
        <v>6</v>
      </c>
      <c r="L83" s="59"/>
      <c r="M83" s="59">
        <f>245+120+149+404+226+196</f>
        <v>1340</v>
      </c>
      <c r="O83" s="59">
        <f>3+1+1+1</f>
        <v>6</v>
      </c>
      <c r="P83" s="59"/>
      <c r="Q83" s="59">
        <f>245+120+149+404+226+196</f>
        <v>1340</v>
      </c>
    </row>
    <row r="84" spans="1:17" ht="12" customHeight="1" x14ac:dyDescent="0.25">
      <c r="C84" s="57"/>
      <c r="D84" s="57"/>
      <c r="E84" s="57"/>
      <c r="G84" s="57"/>
      <c r="H84" s="57"/>
      <c r="I84" s="57"/>
      <c r="K84" s="59"/>
      <c r="L84" s="59"/>
      <c r="M84" s="59"/>
      <c r="O84" s="59"/>
      <c r="P84" s="59"/>
      <c r="Q84" s="59"/>
    </row>
    <row r="85" spans="1:17" collapsed="1" x14ac:dyDescent="0.25">
      <c r="A85" s="1" t="s">
        <v>2</v>
      </c>
      <c r="C85" s="57">
        <v>1</v>
      </c>
      <c r="D85" s="57"/>
      <c r="E85" s="57">
        <v>82</v>
      </c>
      <c r="G85" s="57">
        <f>1+1</f>
        <v>2</v>
      </c>
      <c r="H85" s="57"/>
      <c r="I85" s="57">
        <f>82+81</f>
        <v>163</v>
      </c>
      <c r="K85" s="59">
        <f>1+1</f>
        <v>2</v>
      </c>
      <c r="L85" s="59"/>
      <c r="M85" s="59">
        <f>82+81</f>
        <v>163</v>
      </c>
      <c r="O85" s="59">
        <v>4</v>
      </c>
      <c r="P85" s="59"/>
      <c r="Q85" s="59">
        <v>333</v>
      </c>
    </row>
    <row r="86" spans="1:17" ht="12" customHeight="1" x14ac:dyDescent="0.25">
      <c r="C86" s="57"/>
      <c r="D86" s="57"/>
      <c r="E86" s="57"/>
      <c r="G86" s="57"/>
      <c r="H86" s="57"/>
      <c r="I86" s="57"/>
      <c r="K86" s="59"/>
      <c r="L86" s="59"/>
      <c r="M86" s="59"/>
      <c r="O86" s="59"/>
      <c r="P86" s="59"/>
      <c r="Q86" s="59"/>
    </row>
    <row r="87" spans="1:17" ht="18" customHeight="1" x14ac:dyDescent="0.25">
      <c r="A87" s="1" t="s">
        <v>1</v>
      </c>
      <c r="C87" s="57">
        <v>0</v>
      </c>
      <c r="D87" s="57"/>
      <c r="E87" s="57">
        <v>0</v>
      </c>
      <c r="G87" s="57">
        <v>0</v>
      </c>
      <c r="H87" s="57"/>
      <c r="I87" s="57">
        <v>0</v>
      </c>
      <c r="K87" s="59">
        <v>1</v>
      </c>
      <c r="L87" s="59"/>
      <c r="M87" s="59">
        <v>112</v>
      </c>
      <c r="O87" s="59">
        <v>2</v>
      </c>
      <c r="P87" s="59"/>
      <c r="Q87" s="59">
        <v>236</v>
      </c>
    </row>
    <row r="88" spans="1:17" ht="12" customHeight="1" collapsed="1" x14ac:dyDescent="0.25">
      <c r="C88" s="57"/>
      <c r="D88" s="57"/>
      <c r="E88" s="57"/>
      <c r="G88" s="57"/>
      <c r="H88" s="57"/>
      <c r="I88" s="57"/>
      <c r="K88" s="59"/>
      <c r="L88" s="59"/>
      <c r="M88" s="59"/>
      <c r="O88" s="59"/>
      <c r="P88" s="59"/>
      <c r="Q88" s="59"/>
    </row>
    <row r="89" spans="1:17" ht="18.75" thickBot="1" x14ac:dyDescent="0.3">
      <c r="A89" s="7" t="s">
        <v>0</v>
      </c>
      <c r="C89" s="60">
        <f>SUM(C77:C88)</f>
        <v>5</v>
      </c>
      <c r="D89" s="59"/>
      <c r="E89" s="60">
        <f>SUM(E77:E88)</f>
        <v>805</v>
      </c>
      <c r="G89" s="60">
        <f>SUM(G77:G88)</f>
        <v>7</v>
      </c>
      <c r="H89" s="59"/>
      <c r="I89" s="60">
        <f>SUM(I77:I88)</f>
        <v>1290</v>
      </c>
      <c r="K89" s="58">
        <f>SUM(K77:K88)</f>
        <v>11</v>
      </c>
      <c r="L89" s="59"/>
      <c r="M89" s="58">
        <f>SUM(M77:M88)</f>
        <v>2135</v>
      </c>
      <c r="O89" s="58">
        <f>SUM(O77:O88)</f>
        <v>19</v>
      </c>
      <c r="P89" s="59"/>
      <c r="Q89" s="58">
        <f>SUM(Q77:Q88)</f>
        <v>3989</v>
      </c>
    </row>
    <row r="90" spans="1:17" ht="18.75" thickTop="1" x14ac:dyDescent="0.25">
      <c r="C90" s="57"/>
      <c r="D90" s="57"/>
      <c r="E90" s="57"/>
    </row>
    <row r="91" spans="1:17" x14ac:dyDescent="0.25">
      <c r="C91" s="57"/>
      <c r="D91" s="57"/>
      <c r="E91" s="57"/>
    </row>
    <row r="92" spans="1:17" x14ac:dyDescent="0.25">
      <c r="C92" s="57"/>
      <c r="D92" s="57"/>
      <c r="E92" s="57"/>
    </row>
    <row r="93" spans="1:17" x14ac:dyDescent="0.25">
      <c r="C93" s="57"/>
      <c r="D93" s="57"/>
      <c r="E93" s="57"/>
    </row>
    <row r="94" spans="1:17" x14ac:dyDescent="0.25">
      <c r="C94" s="57"/>
      <c r="D94" s="57"/>
      <c r="E94" s="57"/>
    </row>
  </sheetData>
  <sheetProtection formatCells="0" formatColumns="0" formatRows="0" insertColumns="0" insertRows="0" insertHyperlinks="0" deleteColumns="0" deleteRows="0" sort="0" autoFilter="0" pivotTables="0"/>
  <mergeCells count="10">
    <mergeCell ref="C4:E4"/>
    <mergeCell ref="C26:E26"/>
    <mergeCell ref="G26:I26"/>
    <mergeCell ref="K26:M26"/>
    <mergeCell ref="C74:E74"/>
    <mergeCell ref="G74:I74"/>
    <mergeCell ref="K74:M74"/>
    <mergeCell ref="C52:E52"/>
    <mergeCell ref="G52:I52"/>
    <mergeCell ref="K52:M52"/>
  </mergeCells>
  <pageMargins left="0.5" right="0.5" top="1" bottom="0.75" header="0.5" footer="0.5"/>
  <pageSetup scale="49" firstPageNumber="3" orientation="portrait" r:id="rId1"/>
  <headerFooter scaleWithDoc="0" alignWithMargins="0">
    <oddFooter>&amp;C&amp;"Arial,Bold"&amp;10D-&amp;P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44776-3518-4554-9DC7-B07F53419DEB}">
  <sheetPr>
    <tabColor theme="0" tint="-0.249977111117893"/>
    <pageSetUpPr fitToPage="1"/>
  </sheetPr>
  <dimension ref="A1:R75"/>
  <sheetViews>
    <sheetView view="pageBreakPreview" zoomScale="60" zoomScaleNormal="60" workbookViewId="0">
      <selection activeCell="I9" sqref="I9"/>
    </sheetView>
  </sheetViews>
  <sheetFormatPr defaultRowHeight="15" x14ac:dyDescent="0.25"/>
  <cols>
    <col min="1" max="1" width="36.140625" customWidth="1"/>
    <col min="2" max="2" width="2.5703125" customWidth="1"/>
    <col min="3" max="3" width="12.7109375" customWidth="1"/>
    <col min="4" max="4" width="2.7109375" customWidth="1"/>
    <col min="5" max="5" width="12.7109375" customWidth="1"/>
    <col min="6" max="6" width="5.28515625" customWidth="1"/>
    <col min="7" max="7" width="12.5703125" customWidth="1" collapsed="1"/>
    <col min="8" max="8" width="2.7109375" customWidth="1"/>
    <col min="9" max="9" width="12.5703125" customWidth="1"/>
    <col min="10" max="10" width="5.28515625" customWidth="1"/>
    <col min="11" max="11" width="12.5703125" customWidth="1"/>
    <col min="12" max="12" width="2.7109375" customWidth="1"/>
    <col min="13" max="13" width="12.7109375" customWidth="1"/>
    <col min="14" max="14" width="5.28515625" customWidth="1"/>
    <col min="15" max="15" width="12.5703125" customWidth="1"/>
    <col min="16" max="16" width="3.140625" customWidth="1"/>
    <col min="17" max="17" width="12.5703125" customWidth="1"/>
  </cols>
  <sheetData>
    <row r="1" spans="1:18" s="1" customFormat="1" ht="26.25" x14ac:dyDescent="0.4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8" s="1" customFormat="1" ht="18" x14ac:dyDescent="0.25"/>
    <row r="3" spans="1:18" s="1" customFormat="1" ht="20.25" x14ac:dyDescent="0.3">
      <c r="C3" s="21">
        <v>2010</v>
      </c>
      <c r="D3" s="21"/>
      <c r="E3" s="21"/>
      <c r="F3" s="53"/>
      <c r="G3" s="21">
        <v>2010</v>
      </c>
      <c r="H3" s="21"/>
      <c r="I3" s="21"/>
      <c r="J3" s="73"/>
      <c r="K3" s="21">
        <v>2010</v>
      </c>
      <c r="L3" s="21"/>
      <c r="M3" s="21"/>
      <c r="O3" s="21">
        <v>2010</v>
      </c>
      <c r="P3" s="21"/>
      <c r="Q3" s="21"/>
    </row>
    <row r="4" spans="1:18" s="1" customFormat="1" ht="18" x14ac:dyDescent="0.25">
      <c r="C4" s="17" t="s">
        <v>15</v>
      </c>
      <c r="D4" s="17"/>
      <c r="E4" s="17"/>
      <c r="G4" s="17" t="s">
        <v>14</v>
      </c>
      <c r="H4" s="17"/>
      <c r="I4" s="17"/>
      <c r="J4" s="72"/>
      <c r="K4" s="17" t="s">
        <v>13</v>
      </c>
      <c r="L4" s="17"/>
      <c r="M4" s="17"/>
      <c r="O4" s="17" t="s">
        <v>28</v>
      </c>
      <c r="P4" s="17"/>
      <c r="Q4" s="17"/>
    </row>
    <row r="5" spans="1:18" s="1" customFormat="1" ht="18" x14ac:dyDescent="0.25">
      <c r="C5" s="13" t="s">
        <v>10</v>
      </c>
      <c r="D5" s="14"/>
      <c r="E5" s="13" t="s">
        <v>9</v>
      </c>
      <c r="F5" s="55"/>
      <c r="G5" s="13" t="s">
        <v>10</v>
      </c>
      <c r="H5" s="14"/>
      <c r="I5" s="13" t="s">
        <v>9</v>
      </c>
      <c r="J5" s="14"/>
      <c r="K5" s="13" t="s">
        <v>10</v>
      </c>
      <c r="L5" s="14"/>
      <c r="M5" s="13" t="s">
        <v>9</v>
      </c>
      <c r="O5" s="13" t="s">
        <v>10</v>
      </c>
      <c r="P5" s="14"/>
      <c r="Q5" s="13" t="s">
        <v>9</v>
      </c>
    </row>
    <row r="6" spans="1:18" s="1" customFormat="1" ht="18" x14ac:dyDescent="0.25"/>
    <row r="7" spans="1:18" s="1" customFormat="1" ht="18" x14ac:dyDescent="0.25">
      <c r="A7" s="1" t="s">
        <v>27</v>
      </c>
      <c r="C7" s="57">
        <v>0</v>
      </c>
      <c r="D7" s="57"/>
      <c r="E7" s="57">
        <v>0</v>
      </c>
      <c r="F7" s="57"/>
      <c r="G7" s="57">
        <v>0</v>
      </c>
      <c r="H7" s="57"/>
      <c r="I7" s="57">
        <v>0</v>
      </c>
      <c r="J7" s="57"/>
      <c r="K7" s="57">
        <v>0</v>
      </c>
      <c r="L7" s="57"/>
      <c r="M7" s="57">
        <v>0</v>
      </c>
      <c r="N7" s="57"/>
      <c r="O7" s="57">
        <v>1</v>
      </c>
      <c r="P7" s="57"/>
      <c r="Q7" s="57">
        <v>405</v>
      </c>
      <c r="R7" s="57"/>
    </row>
    <row r="8" spans="1:18" s="1" customFormat="1" ht="18" x14ac:dyDescent="0.25"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1:18" s="1" customFormat="1" ht="16.149999999999999" customHeight="1" x14ac:dyDescent="0.25">
      <c r="A9" s="1" t="s">
        <v>20</v>
      </c>
      <c r="C9" s="74">
        <v>0</v>
      </c>
      <c r="D9" s="74"/>
      <c r="E9" s="74">
        <v>0</v>
      </c>
      <c r="F9" s="57"/>
      <c r="G9" s="57">
        <v>1</v>
      </c>
      <c r="H9" s="57"/>
      <c r="I9" s="57">
        <v>155</v>
      </c>
      <c r="J9" s="57"/>
      <c r="K9" s="57">
        <v>1</v>
      </c>
      <c r="L9" s="57"/>
      <c r="M9" s="57">
        <v>155</v>
      </c>
      <c r="N9" s="57"/>
      <c r="O9" s="57">
        <v>2</v>
      </c>
      <c r="P9" s="57"/>
      <c r="Q9" s="57">
        <v>305</v>
      </c>
      <c r="R9" s="57"/>
    </row>
    <row r="10" spans="1:18" s="1" customFormat="1" ht="16.149999999999999" customHeight="1" x14ac:dyDescent="0.25"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</row>
    <row r="11" spans="1:18" s="1" customFormat="1" ht="16.149999999999999" customHeight="1" collapsed="1" x14ac:dyDescent="0.25">
      <c r="A11" s="1" t="s">
        <v>26</v>
      </c>
      <c r="C11" s="57">
        <v>2</v>
      </c>
      <c r="D11" s="57"/>
      <c r="E11" s="57">
        <v>242</v>
      </c>
      <c r="F11" s="57"/>
      <c r="G11" s="59">
        <v>9</v>
      </c>
      <c r="H11" s="59"/>
      <c r="I11" s="59">
        <v>1221</v>
      </c>
      <c r="J11" s="59"/>
      <c r="K11" s="59">
        <v>10</v>
      </c>
      <c r="L11" s="59"/>
      <c r="M11" s="59">
        <v>1338</v>
      </c>
      <c r="N11" s="57"/>
      <c r="O11" s="57">
        <v>11</v>
      </c>
      <c r="P11" s="57"/>
      <c r="Q11" s="57">
        <v>1512</v>
      </c>
      <c r="R11" s="57"/>
    </row>
    <row r="12" spans="1:18" s="1" customFormat="1" ht="16.149999999999999" customHeight="1" x14ac:dyDescent="0.25">
      <c r="C12" s="57"/>
      <c r="D12" s="57"/>
      <c r="E12" s="57"/>
      <c r="F12" s="57"/>
      <c r="G12" s="59"/>
      <c r="H12" s="59"/>
      <c r="I12" s="59"/>
      <c r="J12" s="59"/>
      <c r="K12" s="59"/>
      <c r="L12" s="59"/>
      <c r="M12" s="59"/>
      <c r="N12" s="57"/>
      <c r="O12" s="57"/>
      <c r="P12" s="57"/>
      <c r="Q12" s="57"/>
      <c r="R12" s="57"/>
    </row>
    <row r="13" spans="1:18" s="1" customFormat="1" ht="16.149999999999999" customHeight="1" x14ac:dyDescent="0.25">
      <c r="A13" s="1" t="s">
        <v>18</v>
      </c>
      <c r="C13" s="57">
        <v>0</v>
      </c>
      <c r="D13" s="57"/>
      <c r="E13" s="57">
        <v>0</v>
      </c>
      <c r="F13" s="57"/>
      <c r="G13" s="59">
        <v>0</v>
      </c>
      <c r="H13" s="59"/>
      <c r="I13" s="59">
        <v>0</v>
      </c>
      <c r="J13" s="59"/>
      <c r="K13" s="59">
        <v>0</v>
      </c>
      <c r="L13" s="59"/>
      <c r="M13" s="59">
        <v>0</v>
      </c>
      <c r="N13" s="57"/>
      <c r="O13" s="57">
        <v>1</v>
      </c>
      <c r="P13" s="57"/>
      <c r="Q13" s="57">
        <v>242</v>
      </c>
      <c r="R13" s="57"/>
    </row>
    <row r="14" spans="1:18" s="1" customFormat="1" ht="16.149999999999999" customHeight="1" x14ac:dyDescent="0.25">
      <c r="C14" s="57"/>
      <c r="D14" s="57"/>
      <c r="E14" s="57"/>
      <c r="F14" s="57"/>
      <c r="G14" s="59"/>
      <c r="H14" s="59"/>
      <c r="I14" s="59"/>
      <c r="J14" s="59"/>
      <c r="K14" s="59"/>
      <c r="L14" s="59"/>
      <c r="M14" s="59"/>
      <c r="N14" s="57"/>
      <c r="O14" s="57"/>
      <c r="P14" s="57"/>
      <c r="Q14" s="57"/>
      <c r="R14" s="57"/>
    </row>
    <row r="15" spans="1:18" s="1" customFormat="1" ht="16.149999999999999" customHeight="1" x14ac:dyDescent="0.25">
      <c r="A15" s="1" t="s">
        <v>29</v>
      </c>
      <c r="C15" s="57">
        <v>0</v>
      </c>
      <c r="D15" s="57"/>
      <c r="E15" s="57">
        <v>0</v>
      </c>
      <c r="F15" s="57"/>
      <c r="G15" s="59">
        <v>0</v>
      </c>
      <c r="H15" s="59"/>
      <c r="I15" s="59">
        <v>0</v>
      </c>
      <c r="J15" s="59"/>
      <c r="K15" s="59">
        <v>0</v>
      </c>
      <c r="L15" s="59"/>
      <c r="M15" s="59">
        <v>0</v>
      </c>
      <c r="N15" s="57"/>
      <c r="O15" s="57">
        <v>1</v>
      </c>
      <c r="P15" s="57"/>
      <c r="Q15" s="57">
        <v>353</v>
      </c>
      <c r="R15" s="57"/>
    </row>
    <row r="16" spans="1:18" s="1" customFormat="1" ht="16.149999999999999" customHeight="1" x14ac:dyDescent="0.25">
      <c r="C16" s="57"/>
      <c r="D16" s="57"/>
      <c r="E16" s="57"/>
      <c r="F16" s="57"/>
      <c r="G16" s="59"/>
      <c r="H16" s="59"/>
      <c r="I16" s="59"/>
      <c r="J16" s="59"/>
      <c r="K16" s="59"/>
      <c r="L16" s="59"/>
      <c r="M16" s="59"/>
      <c r="N16" s="57"/>
      <c r="O16" s="57"/>
      <c r="P16" s="57"/>
      <c r="Q16" s="57"/>
      <c r="R16" s="57"/>
    </row>
    <row r="17" spans="1:18" s="1" customFormat="1" ht="16.149999999999999" customHeight="1" x14ac:dyDescent="0.25">
      <c r="A17" s="1" t="s">
        <v>4</v>
      </c>
      <c r="C17" s="57">
        <v>0</v>
      </c>
      <c r="D17" s="57"/>
      <c r="E17" s="57">
        <v>0</v>
      </c>
      <c r="F17" s="57"/>
      <c r="G17" s="59">
        <v>0</v>
      </c>
      <c r="H17" s="59"/>
      <c r="I17" s="59">
        <v>0</v>
      </c>
      <c r="J17" s="59"/>
      <c r="K17" s="59">
        <v>0</v>
      </c>
      <c r="L17" s="59"/>
      <c r="M17" s="59">
        <v>0</v>
      </c>
      <c r="N17" s="57"/>
      <c r="O17" s="57">
        <v>2</v>
      </c>
      <c r="P17" s="57"/>
      <c r="Q17" s="57">
        <v>402</v>
      </c>
      <c r="R17" s="57"/>
    </row>
    <row r="18" spans="1:18" s="1" customFormat="1" ht="16.149999999999999" customHeight="1" x14ac:dyDescent="0.25">
      <c r="C18" s="57"/>
      <c r="D18" s="57"/>
      <c r="E18" s="57"/>
      <c r="F18" s="57"/>
      <c r="G18" s="59"/>
      <c r="H18" s="59"/>
      <c r="I18" s="59"/>
      <c r="J18" s="59"/>
      <c r="K18" s="59"/>
      <c r="L18" s="59"/>
      <c r="M18" s="59"/>
      <c r="N18" s="57"/>
      <c r="O18" s="57"/>
      <c r="P18" s="57"/>
      <c r="Q18" s="57"/>
      <c r="R18" s="57"/>
    </row>
    <row r="19" spans="1:18" s="1" customFormat="1" ht="16.149999999999999" customHeight="1" collapsed="1" x14ac:dyDescent="0.25">
      <c r="A19" s="1" t="s">
        <v>17</v>
      </c>
      <c r="C19" s="57">
        <v>1</v>
      </c>
      <c r="D19" s="57"/>
      <c r="E19" s="57">
        <v>88</v>
      </c>
      <c r="F19" s="57"/>
      <c r="G19" s="59">
        <v>1</v>
      </c>
      <c r="H19" s="59"/>
      <c r="I19" s="59">
        <v>88</v>
      </c>
      <c r="J19" s="59"/>
      <c r="K19" s="59">
        <v>1</v>
      </c>
      <c r="L19" s="59"/>
      <c r="M19" s="59">
        <v>88</v>
      </c>
      <c r="N19" s="57"/>
      <c r="O19" s="57">
        <v>1</v>
      </c>
      <c r="P19" s="57"/>
      <c r="Q19" s="57">
        <v>88</v>
      </c>
      <c r="R19" s="57"/>
    </row>
    <row r="20" spans="1:18" s="1" customFormat="1" ht="16.149999999999999" customHeight="1" x14ac:dyDescent="0.25"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</row>
    <row r="21" spans="1:18" s="1" customFormat="1" ht="16.149999999999999" customHeight="1" collapsed="1" x14ac:dyDescent="0.25">
      <c r="A21" s="1" t="s">
        <v>25</v>
      </c>
      <c r="C21" s="57">
        <v>1</v>
      </c>
      <c r="D21" s="57"/>
      <c r="E21" s="57">
        <v>100</v>
      </c>
      <c r="F21" s="57"/>
      <c r="G21" s="57">
        <v>3</v>
      </c>
      <c r="H21" s="57"/>
      <c r="I21" s="57">
        <v>253</v>
      </c>
      <c r="J21" s="57"/>
      <c r="K21" s="57">
        <v>3</v>
      </c>
      <c r="L21" s="57"/>
      <c r="M21" s="57">
        <v>253</v>
      </c>
      <c r="N21" s="57"/>
      <c r="O21" s="57">
        <v>4</v>
      </c>
      <c r="P21" s="57"/>
      <c r="Q21" s="57">
        <v>353</v>
      </c>
      <c r="R21" s="57"/>
    </row>
    <row r="22" spans="1:18" s="1" customFormat="1" ht="16.149999999999999" customHeight="1" x14ac:dyDescent="0.25"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</row>
    <row r="23" spans="1:18" s="1" customFormat="1" ht="21.75" customHeight="1" collapsed="1" thickBot="1" x14ac:dyDescent="0.3">
      <c r="A23" s="7" t="s">
        <v>0</v>
      </c>
      <c r="B23" s="7"/>
      <c r="C23" s="60">
        <v>4</v>
      </c>
      <c r="D23" s="57"/>
      <c r="E23" s="60">
        <v>430</v>
      </c>
      <c r="F23" s="57"/>
      <c r="G23" s="60">
        <v>14</v>
      </c>
      <c r="H23" s="57"/>
      <c r="I23" s="60">
        <v>1717</v>
      </c>
      <c r="J23" s="69"/>
      <c r="K23" s="60">
        <v>15</v>
      </c>
      <c r="L23" s="69"/>
      <c r="M23" s="60">
        <v>1834</v>
      </c>
      <c r="N23" s="57"/>
      <c r="O23" s="60">
        <v>23</v>
      </c>
      <c r="P23" s="57"/>
      <c r="Q23" s="60">
        <v>3660</v>
      </c>
      <c r="R23" s="57"/>
    </row>
    <row r="24" spans="1:18" ht="16.149999999999999" customHeight="1" thickTop="1" x14ac:dyDescent="0.25"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</row>
    <row r="25" spans="1:18" x14ac:dyDescent="0.25"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</row>
    <row r="26" spans="1:18" s="1" customFormat="1" ht="20.25" x14ac:dyDescent="0.3">
      <c r="C26" s="21">
        <v>2011</v>
      </c>
      <c r="D26" s="21"/>
      <c r="E26" s="21"/>
      <c r="F26" s="53"/>
      <c r="G26" s="21">
        <v>2011</v>
      </c>
      <c r="H26" s="21"/>
      <c r="I26" s="21"/>
      <c r="J26" s="73"/>
      <c r="K26" s="21">
        <v>2011</v>
      </c>
      <c r="L26" s="21"/>
      <c r="M26" s="21"/>
      <c r="O26" s="21">
        <v>2011</v>
      </c>
      <c r="P26" s="21"/>
      <c r="Q26" s="21"/>
    </row>
    <row r="27" spans="1:18" s="1" customFormat="1" ht="18" x14ac:dyDescent="0.25">
      <c r="C27" s="17" t="s">
        <v>15</v>
      </c>
      <c r="D27" s="17"/>
      <c r="E27" s="17"/>
      <c r="G27" s="17" t="s">
        <v>14</v>
      </c>
      <c r="H27" s="17"/>
      <c r="I27" s="17"/>
      <c r="J27" s="72"/>
      <c r="K27" s="17" t="s">
        <v>13</v>
      </c>
      <c r="L27" s="17"/>
      <c r="M27" s="17"/>
      <c r="O27" s="17" t="s">
        <v>28</v>
      </c>
      <c r="P27" s="17"/>
      <c r="Q27" s="17"/>
    </row>
    <row r="28" spans="1:18" s="1" customFormat="1" ht="18" x14ac:dyDescent="0.25">
      <c r="C28" s="13" t="s">
        <v>10</v>
      </c>
      <c r="D28" s="14"/>
      <c r="E28" s="13" t="s">
        <v>9</v>
      </c>
      <c r="F28" s="55"/>
      <c r="G28" s="13" t="s">
        <v>10</v>
      </c>
      <c r="H28" s="14"/>
      <c r="I28" s="13" t="s">
        <v>9</v>
      </c>
      <c r="J28" s="14"/>
      <c r="K28" s="13" t="s">
        <v>10</v>
      </c>
      <c r="L28" s="14"/>
      <c r="M28" s="13" t="s">
        <v>9</v>
      </c>
      <c r="O28" s="13" t="s">
        <v>10</v>
      </c>
      <c r="P28" s="14"/>
      <c r="Q28" s="13" t="s">
        <v>9</v>
      </c>
    </row>
    <row r="29" spans="1:18" s="1" customFormat="1" ht="18" x14ac:dyDescent="0.25"/>
    <row r="30" spans="1:18" s="1" customFormat="1" ht="18" customHeight="1" x14ac:dyDescent="0.25">
      <c r="A30" s="1" t="s">
        <v>27</v>
      </c>
      <c r="C30" s="57">
        <v>2</v>
      </c>
      <c r="D30" s="57"/>
      <c r="E30" s="57">
        <v>668</v>
      </c>
      <c r="G30" s="57">
        <v>2</v>
      </c>
      <c r="H30" s="57"/>
      <c r="I30" s="57">
        <v>668</v>
      </c>
      <c r="J30"/>
      <c r="K30" s="59">
        <v>2</v>
      </c>
      <c r="L30" s="59"/>
      <c r="M30" s="59">
        <v>668</v>
      </c>
      <c r="N30"/>
      <c r="O30" s="59">
        <v>2</v>
      </c>
      <c r="P30" s="59"/>
      <c r="Q30" s="59">
        <v>668</v>
      </c>
      <c r="R30" s="57"/>
    </row>
    <row r="31" spans="1:18" s="1" customFormat="1" ht="18" customHeight="1" x14ac:dyDescent="0.25">
      <c r="C31" s="57"/>
      <c r="D31" s="57"/>
      <c r="E31" s="57"/>
      <c r="G31" s="57"/>
      <c r="H31" s="57"/>
      <c r="I31" s="57"/>
      <c r="J31"/>
      <c r="K31" s="59"/>
      <c r="L31" s="59"/>
      <c r="M31" s="59"/>
      <c r="N31"/>
      <c r="O31" s="59"/>
      <c r="P31" s="59"/>
      <c r="Q31" s="59"/>
      <c r="R31" s="57"/>
    </row>
    <row r="32" spans="1:18" s="1" customFormat="1" ht="18" customHeight="1" x14ac:dyDescent="0.25">
      <c r="A32" s="1" t="s">
        <v>20</v>
      </c>
      <c r="C32" s="59">
        <v>3</v>
      </c>
      <c r="D32" s="59"/>
      <c r="E32" s="59">
        <v>736</v>
      </c>
      <c r="G32" s="59">
        <v>5</v>
      </c>
      <c r="H32" s="59"/>
      <c r="I32" s="59">
        <v>1009</v>
      </c>
      <c r="J32"/>
      <c r="K32" s="59">
        <v>5</v>
      </c>
      <c r="L32" s="59"/>
      <c r="M32" s="59">
        <v>1009</v>
      </c>
      <c r="N32"/>
      <c r="O32" s="59">
        <v>6</v>
      </c>
      <c r="P32" s="59"/>
      <c r="Q32" s="59">
        <v>1536</v>
      </c>
      <c r="R32" s="57"/>
    </row>
    <row r="33" spans="1:18" s="1" customFormat="1" ht="18" customHeight="1" x14ac:dyDescent="0.25">
      <c r="C33" s="59"/>
      <c r="D33" s="59"/>
      <c r="E33" s="59"/>
      <c r="G33" s="59"/>
      <c r="H33" s="59"/>
      <c r="I33" s="59"/>
      <c r="J33"/>
      <c r="K33" s="59"/>
      <c r="L33" s="59"/>
      <c r="M33" s="59"/>
      <c r="N33"/>
      <c r="O33" s="59"/>
      <c r="P33" s="59"/>
      <c r="Q33" s="59"/>
      <c r="R33" s="57"/>
    </row>
    <row r="34" spans="1:18" s="1" customFormat="1" ht="18" customHeight="1" collapsed="1" x14ac:dyDescent="0.25">
      <c r="A34" s="1" t="s">
        <v>26</v>
      </c>
      <c r="C34" s="59">
        <v>5</v>
      </c>
      <c r="D34" s="59"/>
      <c r="E34" s="59">
        <v>404</v>
      </c>
      <c r="G34" s="59">
        <v>7</v>
      </c>
      <c r="H34" s="59"/>
      <c r="I34" s="59">
        <v>568</v>
      </c>
      <c r="J34"/>
      <c r="K34" s="59">
        <v>11</v>
      </c>
      <c r="L34" s="59"/>
      <c r="M34" s="59">
        <v>1064</v>
      </c>
      <c r="N34"/>
      <c r="O34" s="59">
        <v>13</v>
      </c>
      <c r="P34" s="59"/>
      <c r="Q34" s="59">
        <v>1257</v>
      </c>
      <c r="R34" s="57"/>
    </row>
    <row r="35" spans="1:18" s="1" customFormat="1" ht="18" customHeight="1" x14ac:dyDescent="0.25">
      <c r="C35" s="59"/>
      <c r="D35" s="59"/>
      <c r="E35" s="59"/>
      <c r="G35" s="59"/>
      <c r="H35" s="59"/>
      <c r="I35" s="59"/>
      <c r="J35"/>
      <c r="K35" s="59"/>
      <c r="L35" s="59"/>
      <c r="M35" s="59"/>
      <c r="N35"/>
      <c r="O35" s="59"/>
      <c r="P35" s="59"/>
      <c r="Q35" s="59"/>
      <c r="R35" s="57"/>
    </row>
    <row r="36" spans="1:18" s="1" customFormat="1" ht="18" customHeight="1" x14ac:dyDescent="0.25">
      <c r="A36" s="1" t="s">
        <v>18</v>
      </c>
      <c r="C36" s="59">
        <v>0</v>
      </c>
      <c r="D36" s="59"/>
      <c r="E36" s="59">
        <v>0</v>
      </c>
      <c r="G36" s="59">
        <v>0</v>
      </c>
      <c r="H36" s="59"/>
      <c r="I36" s="59">
        <v>0</v>
      </c>
      <c r="J36"/>
      <c r="K36" s="59">
        <v>1</v>
      </c>
      <c r="L36" s="59"/>
      <c r="M36" s="59">
        <v>250</v>
      </c>
      <c r="N36"/>
      <c r="O36" s="59">
        <v>1</v>
      </c>
      <c r="P36" s="59"/>
      <c r="Q36" s="59">
        <v>250</v>
      </c>
      <c r="R36" s="57"/>
    </row>
    <row r="37" spans="1:18" s="1" customFormat="1" ht="18" customHeight="1" x14ac:dyDescent="0.25">
      <c r="C37" s="57"/>
      <c r="D37" s="57"/>
      <c r="E37" s="57"/>
      <c r="F37" s="57"/>
      <c r="G37" s="59"/>
      <c r="H37" s="59"/>
      <c r="I37" s="59"/>
      <c r="J37" s="59"/>
      <c r="K37" s="59"/>
      <c r="L37" s="59"/>
      <c r="M37" s="59"/>
      <c r="N37" s="57"/>
      <c r="O37" s="57"/>
      <c r="P37" s="57"/>
      <c r="Q37" s="57"/>
      <c r="R37" s="57"/>
    </row>
    <row r="38" spans="1:18" s="1" customFormat="1" ht="18" customHeight="1" x14ac:dyDescent="0.25">
      <c r="A38" s="1" t="s">
        <v>4</v>
      </c>
      <c r="C38" s="59">
        <v>1</v>
      </c>
      <c r="D38" s="59"/>
      <c r="E38" s="59">
        <v>123</v>
      </c>
      <c r="G38" s="59">
        <v>2</v>
      </c>
      <c r="H38" s="59"/>
      <c r="I38" s="59">
        <v>262</v>
      </c>
      <c r="J38"/>
      <c r="K38" s="59">
        <v>2</v>
      </c>
      <c r="L38" s="59"/>
      <c r="M38" s="59">
        <v>262</v>
      </c>
      <c r="N38"/>
      <c r="O38" s="59">
        <v>3</v>
      </c>
      <c r="P38" s="59"/>
      <c r="Q38" s="59">
        <v>714</v>
      </c>
      <c r="R38" s="57"/>
    </row>
    <row r="39" spans="1:18" s="1" customFormat="1" ht="18" customHeight="1" x14ac:dyDescent="0.25">
      <c r="C39" s="59"/>
      <c r="D39" s="59"/>
      <c r="E39" s="59"/>
      <c r="G39" s="59"/>
      <c r="H39" s="59"/>
      <c r="I39" s="59"/>
      <c r="J39"/>
      <c r="K39" s="59"/>
      <c r="L39" s="59"/>
      <c r="M39" s="59"/>
      <c r="N39"/>
      <c r="O39" s="59"/>
      <c r="P39" s="59"/>
      <c r="Q39" s="59"/>
      <c r="R39" s="57"/>
    </row>
    <row r="40" spans="1:18" s="1" customFormat="1" ht="18" customHeight="1" collapsed="1" x14ac:dyDescent="0.25">
      <c r="A40" s="1" t="s">
        <v>17</v>
      </c>
      <c r="C40" s="59">
        <v>0</v>
      </c>
      <c r="D40" s="59"/>
      <c r="E40" s="59">
        <v>0</v>
      </c>
      <c r="G40" s="59">
        <v>1</v>
      </c>
      <c r="H40" s="59"/>
      <c r="I40" s="59">
        <v>198</v>
      </c>
      <c r="J40"/>
      <c r="K40" s="59">
        <v>3</v>
      </c>
      <c r="L40" s="59"/>
      <c r="M40" s="59">
        <v>424</v>
      </c>
      <c r="N40"/>
      <c r="O40" s="59">
        <v>6</v>
      </c>
      <c r="P40" s="59"/>
      <c r="Q40" s="59">
        <v>845</v>
      </c>
      <c r="R40" s="57"/>
    </row>
    <row r="41" spans="1:18" s="1" customFormat="1" ht="18" customHeight="1" x14ac:dyDescent="0.25">
      <c r="C41" s="59"/>
      <c r="D41" s="59"/>
      <c r="E41" s="59"/>
      <c r="G41" s="59"/>
      <c r="H41" s="59"/>
      <c r="I41" s="59"/>
      <c r="J41"/>
      <c r="K41" s="59"/>
      <c r="L41" s="59"/>
      <c r="M41" s="59"/>
      <c r="N41"/>
      <c r="O41" s="59"/>
      <c r="P41" s="59"/>
      <c r="Q41" s="59"/>
      <c r="R41" s="57"/>
    </row>
    <row r="42" spans="1:18" s="1" customFormat="1" ht="18" customHeight="1" collapsed="1" x14ac:dyDescent="0.25">
      <c r="A42" s="1" t="s">
        <v>25</v>
      </c>
      <c r="C42" s="59">
        <v>0</v>
      </c>
      <c r="D42" s="59"/>
      <c r="E42" s="59">
        <v>0</v>
      </c>
      <c r="G42" s="59">
        <v>0</v>
      </c>
      <c r="H42" s="59"/>
      <c r="I42" s="59">
        <v>0</v>
      </c>
      <c r="J42"/>
      <c r="K42" s="59">
        <v>1</v>
      </c>
      <c r="L42" s="59"/>
      <c r="M42" s="59">
        <v>113</v>
      </c>
      <c r="N42"/>
      <c r="O42" s="59">
        <v>3</v>
      </c>
      <c r="P42" s="59"/>
      <c r="Q42" s="59">
        <v>345</v>
      </c>
      <c r="R42" s="57"/>
    </row>
    <row r="43" spans="1:18" s="1" customFormat="1" ht="18" customHeight="1" x14ac:dyDescent="0.25">
      <c r="C43" s="59"/>
      <c r="D43" s="59"/>
      <c r="E43" s="59"/>
      <c r="G43" s="59"/>
      <c r="H43" s="59"/>
      <c r="I43" s="59"/>
      <c r="J43"/>
      <c r="K43" s="59"/>
      <c r="L43" s="59"/>
      <c r="M43" s="59"/>
      <c r="N43"/>
      <c r="O43" s="59"/>
      <c r="P43" s="59"/>
      <c r="Q43" s="59"/>
      <c r="R43" s="57"/>
    </row>
    <row r="44" spans="1:18" s="1" customFormat="1" ht="18" customHeight="1" collapsed="1" thickBot="1" x14ac:dyDescent="0.3">
      <c r="A44" s="7" t="s">
        <v>0</v>
      </c>
      <c r="B44" s="7"/>
      <c r="C44" s="58">
        <v>11</v>
      </c>
      <c r="D44" s="59"/>
      <c r="E44" s="58">
        <v>1931</v>
      </c>
      <c r="G44" s="58">
        <v>17</v>
      </c>
      <c r="H44" s="59"/>
      <c r="I44" s="58">
        <v>2705</v>
      </c>
      <c r="J44"/>
      <c r="K44" s="58">
        <v>25</v>
      </c>
      <c r="L44" s="59"/>
      <c r="M44" s="58">
        <v>3790</v>
      </c>
      <c r="N44"/>
      <c r="O44" s="58">
        <v>34</v>
      </c>
      <c r="P44" s="59"/>
      <c r="Q44" s="58">
        <v>5615</v>
      </c>
      <c r="R44" s="57"/>
    </row>
    <row r="45" spans="1:18" ht="18" customHeight="1" thickTop="1" x14ac:dyDescent="0.25"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</row>
    <row r="46" spans="1:18" ht="18" customHeight="1" x14ac:dyDescent="0.25"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</row>
    <row r="47" spans="1:18" ht="20.25" x14ac:dyDescent="0.3">
      <c r="C47" s="21">
        <v>2012</v>
      </c>
      <c r="D47" s="21"/>
      <c r="E47" s="21"/>
      <c r="F47" s="53"/>
      <c r="G47" s="21">
        <v>2012</v>
      </c>
      <c r="H47" s="21"/>
      <c r="I47" s="21"/>
      <c r="K47" s="21">
        <v>2012</v>
      </c>
      <c r="L47" s="21"/>
      <c r="M47" s="21"/>
      <c r="O47" s="21">
        <v>2012</v>
      </c>
      <c r="P47" s="21"/>
      <c r="Q47" s="21"/>
      <c r="R47" s="71"/>
    </row>
    <row r="48" spans="1:18" ht="18" x14ac:dyDescent="0.25">
      <c r="C48" s="17" t="s">
        <v>15</v>
      </c>
      <c r="D48" s="17"/>
      <c r="E48" s="17"/>
      <c r="F48" s="1"/>
      <c r="G48" s="17" t="s">
        <v>14</v>
      </c>
      <c r="H48" s="17"/>
      <c r="I48" s="17"/>
      <c r="K48" s="17" t="s">
        <v>13</v>
      </c>
      <c r="L48" s="17"/>
      <c r="M48" s="17"/>
      <c r="O48" s="17" t="s">
        <v>28</v>
      </c>
      <c r="P48" s="17"/>
      <c r="Q48" s="17"/>
    </row>
    <row r="49" spans="1:17" ht="18" x14ac:dyDescent="0.25">
      <c r="C49" s="13" t="s">
        <v>10</v>
      </c>
      <c r="D49" s="14"/>
      <c r="E49" s="13" t="s">
        <v>9</v>
      </c>
      <c r="F49" s="55"/>
      <c r="G49" s="13" t="s">
        <v>10</v>
      </c>
      <c r="H49" s="14"/>
      <c r="I49" s="13" t="s">
        <v>9</v>
      </c>
      <c r="K49" s="13" t="s">
        <v>10</v>
      </c>
      <c r="L49" s="14"/>
      <c r="M49" s="13" t="s">
        <v>9</v>
      </c>
      <c r="O49" s="13" t="s">
        <v>10</v>
      </c>
      <c r="P49" s="14"/>
      <c r="Q49" s="13" t="s">
        <v>9</v>
      </c>
    </row>
    <row r="51" spans="1:17" ht="18" x14ac:dyDescent="0.25">
      <c r="A51" s="1" t="s">
        <v>27</v>
      </c>
      <c r="C51" s="57">
        <v>0</v>
      </c>
      <c r="D51" s="57"/>
      <c r="E51" s="57">
        <v>0</v>
      </c>
      <c r="F51" s="1"/>
      <c r="G51" s="39">
        <v>1</v>
      </c>
      <c r="H51" s="39"/>
      <c r="I51" s="39">
        <v>424</v>
      </c>
      <c r="J51" s="1"/>
      <c r="K51" s="39">
        <v>3</v>
      </c>
      <c r="L51" s="39"/>
      <c r="M51" s="39">
        <v>906</v>
      </c>
      <c r="O51" s="39">
        <v>7</v>
      </c>
      <c r="P51" s="39"/>
      <c r="Q51" s="39">
        <v>2062</v>
      </c>
    </row>
    <row r="52" spans="1:17" ht="18" x14ac:dyDescent="0.25">
      <c r="A52" s="1"/>
      <c r="C52" s="59"/>
      <c r="D52" s="59"/>
      <c r="E52" s="59"/>
      <c r="F52" s="1"/>
      <c r="G52" s="39"/>
      <c r="H52" s="39"/>
      <c r="I52" s="39"/>
      <c r="J52" s="1"/>
      <c r="K52" s="39"/>
      <c r="L52" s="39"/>
      <c r="M52" s="39"/>
      <c r="O52" s="39"/>
      <c r="P52" s="39"/>
      <c r="Q52" s="39"/>
    </row>
    <row r="53" spans="1:17" ht="18" x14ac:dyDescent="0.25">
      <c r="A53" s="1" t="s">
        <v>26</v>
      </c>
      <c r="C53" s="59">
        <v>2</v>
      </c>
      <c r="D53" s="59"/>
      <c r="E53" s="59">
        <v>442</v>
      </c>
      <c r="F53" s="1"/>
      <c r="G53" s="39">
        <v>4</v>
      </c>
      <c r="H53" s="39"/>
      <c r="I53" s="39">
        <v>978</v>
      </c>
      <c r="J53" s="1"/>
      <c r="K53" s="39">
        <v>5</v>
      </c>
      <c r="L53" s="39"/>
      <c r="M53" s="39">
        <v>1053</v>
      </c>
      <c r="O53" s="39">
        <v>7</v>
      </c>
      <c r="P53" s="39"/>
      <c r="Q53" s="39">
        <v>1364</v>
      </c>
    </row>
    <row r="54" spans="1:17" ht="18" x14ac:dyDescent="0.25">
      <c r="C54" s="59"/>
      <c r="D54" s="59"/>
      <c r="E54" s="59"/>
      <c r="F54" s="1"/>
      <c r="G54" s="39"/>
      <c r="H54" s="39"/>
      <c r="I54" s="39"/>
      <c r="J54" s="1"/>
      <c r="K54" s="39"/>
      <c r="L54" s="39"/>
      <c r="M54" s="39"/>
      <c r="O54" s="39"/>
      <c r="P54" s="39"/>
      <c r="Q54" s="39"/>
    </row>
    <row r="55" spans="1:17" ht="18" x14ac:dyDescent="0.25">
      <c r="A55" s="1" t="s">
        <v>18</v>
      </c>
      <c r="C55" s="59">
        <v>0</v>
      </c>
      <c r="D55" s="59"/>
      <c r="E55" s="59">
        <v>0</v>
      </c>
      <c r="F55" s="1"/>
      <c r="G55" s="39">
        <v>1</v>
      </c>
      <c r="H55" s="39"/>
      <c r="I55" s="39">
        <v>97</v>
      </c>
      <c r="J55" s="1"/>
      <c r="K55" s="39">
        <v>1</v>
      </c>
      <c r="L55" s="39"/>
      <c r="M55" s="39">
        <v>97</v>
      </c>
      <c r="O55" s="39">
        <v>1</v>
      </c>
      <c r="P55" s="39"/>
      <c r="Q55" s="39">
        <v>97</v>
      </c>
    </row>
    <row r="56" spans="1:17" ht="18" x14ac:dyDescent="0.25">
      <c r="C56" s="59"/>
      <c r="D56" s="59"/>
      <c r="E56" s="59"/>
      <c r="F56" s="1"/>
      <c r="G56" s="39"/>
      <c r="H56" s="39"/>
      <c r="I56" s="39"/>
      <c r="J56" s="1"/>
      <c r="K56" s="39"/>
      <c r="L56" s="39"/>
      <c r="M56" s="39"/>
      <c r="O56" s="39"/>
      <c r="P56" s="39"/>
      <c r="Q56" s="39"/>
    </row>
    <row r="57" spans="1:17" ht="18" x14ac:dyDescent="0.25">
      <c r="A57" s="1" t="s">
        <v>4</v>
      </c>
      <c r="C57" s="59">
        <v>1</v>
      </c>
      <c r="D57" s="59"/>
      <c r="E57" s="59">
        <v>179</v>
      </c>
      <c r="F57" s="1"/>
      <c r="G57" s="39">
        <v>1</v>
      </c>
      <c r="H57" s="39"/>
      <c r="I57" s="39">
        <v>179</v>
      </c>
      <c r="J57" s="1"/>
      <c r="K57" s="39">
        <v>3</v>
      </c>
      <c r="L57" s="39"/>
      <c r="M57" s="39">
        <v>488</v>
      </c>
      <c r="O57" s="39">
        <v>6</v>
      </c>
      <c r="P57" s="39"/>
      <c r="Q57" s="39">
        <v>874</v>
      </c>
    </row>
    <row r="58" spans="1:17" ht="18" x14ac:dyDescent="0.25">
      <c r="A58" s="1"/>
      <c r="C58" s="59"/>
      <c r="D58" s="59"/>
      <c r="E58" s="59"/>
      <c r="F58" s="1"/>
      <c r="G58" s="39"/>
      <c r="H58" s="39"/>
      <c r="I58" s="39"/>
      <c r="J58" s="1"/>
      <c r="K58" s="39"/>
      <c r="L58" s="39"/>
      <c r="M58" s="39"/>
      <c r="O58" s="39"/>
      <c r="P58" s="39"/>
      <c r="Q58" s="39"/>
    </row>
    <row r="59" spans="1:17" ht="18" x14ac:dyDescent="0.25">
      <c r="A59" s="1" t="s">
        <v>17</v>
      </c>
      <c r="C59" s="59">
        <v>0</v>
      </c>
      <c r="D59" s="59"/>
      <c r="E59" s="59">
        <v>0</v>
      </c>
      <c r="F59" s="1"/>
      <c r="G59" s="39">
        <v>0</v>
      </c>
      <c r="H59" s="39"/>
      <c r="I59" s="39">
        <v>0</v>
      </c>
      <c r="J59" s="1"/>
      <c r="K59" s="39">
        <v>1</v>
      </c>
      <c r="L59" s="39"/>
      <c r="M59" s="39">
        <v>201</v>
      </c>
      <c r="O59" s="39">
        <v>1</v>
      </c>
      <c r="P59" s="39"/>
      <c r="Q59" s="39">
        <v>201</v>
      </c>
    </row>
    <row r="60" spans="1:17" ht="18" x14ac:dyDescent="0.25">
      <c r="A60" s="1"/>
      <c r="C60" s="59"/>
      <c r="D60" s="59"/>
      <c r="E60" s="59"/>
      <c r="F60" s="1"/>
      <c r="G60" s="39"/>
      <c r="H60" s="39"/>
      <c r="I60" s="39"/>
      <c r="J60" s="1"/>
      <c r="K60" s="39"/>
      <c r="L60" s="39"/>
      <c r="M60" s="39"/>
      <c r="O60" s="39"/>
      <c r="P60" s="39"/>
      <c r="Q60" s="39"/>
    </row>
    <row r="61" spans="1:17" ht="18" x14ac:dyDescent="0.25">
      <c r="A61" s="1" t="s">
        <v>25</v>
      </c>
      <c r="C61" s="59">
        <v>2</v>
      </c>
      <c r="D61" s="59"/>
      <c r="E61" s="59">
        <v>193</v>
      </c>
      <c r="F61" s="1"/>
      <c r="G61" s="39">
        <v>3</v>
      </c>
      <c r="H61" s="39"/>
      <c r="I61" s="39">
        <v>349</v>
      </c>
      <c r="J61" s="1"/>
      <c r="K61" s="39">
        <v>5</v>
      </c>
      <c r="L61" s="39"/>
      <c r="M61" s="39">
        <v>551</v>
      </c>
      <c r="O61" s="39">
        <v>5</v>
      </c>
      <c r="P61" s="39"/>
      <c r="Q61" s="39">
        <v>551</v>
      </c>
    </row>
    <row r="62" spans="1:17" ht="18" x14ac:dyDescent="0.25">
      <c r="C62" s="59"/>
      <c r="D62" s="59"/>
      <c r="E62" s="59"/>
      <c r="F62" s="1"/>
      <c r="G62" s="39"/>
      <c r="H62" s="39"/>
      <c r="I62" s="39"/>
      <c r="J62" s="1"/>
      <c r="K62" s="39"/>
      <c r="L62" s="39"/>
      <c r="M62" s="39"/>
      <c r="O62" s="39"/>
      <c r="P62" s="39"/>
      <c r="Q62" s="39"/>
    </row>
    <row r="63" spans="1:17" ht="18" x14ac:dyDescent="0.25">
      <c r="A63" s="1" t="s">
        <v>1</v>
      </c>
      <c r="C63" s="59">
        <v>0</v>
      </c>
      <c r="D63" s="59"/>
      <c r="E63" s="59">
        <v>0</v>
      </c>
      <c r="F63" s="1"/>
      <c r="G63" s="39">
        <v>1</v>
      </c>
      <c r="H63" s="39"/>
      <c r="I63" s="39">
        <v>105</v>
      </c>
      <c r="J63" s="1"/>
      <c r="K63" s="39">
        <v>1</v>
      </c>
      <c r="L63" s="39"/>
      <c r="M63" s="39">
        <v>105</v>
      </c>
      <c r="O63" s="39">
        <v>1</v>
      </c>
      <c r="P63" s="39"/>
      <c r="Q63" s="39">
        <v>105</v>
      </c>
    </row>
    <row r="64" spans="1:17" ht="18" x14ac:dyDescent="0.25">
      <c r="A64" s="1"/>
      <c r="C64" s="59"/>
      <c r="D64" s="59"/>
      <c r="E64" s="59"/>
      <c r="F64" s="1"/>
      <c r="G64" s="39"/>
      <c r="H64" s="39"/>
      <c r="I64" s="39"/>
      <c r="J64" s="1"/>
      <c r="K64" s="39"/>
      <c r="L64" s="39"/>
      <c r="M64" s="39"/>
      <c r="O64" s="39"/>
      <c r="P64" s="39"/>
      <c r="Q64" s="39"/>
    </row>
    <row r="65" spans="1:17" ht="18" x14ac:dyDescent="0.25">
      <c r="A65" s="1" t="s">
        <v>3</v>
      </c>
      <c r="C65" s="59">
        <v>0</v>
      </c>
      <c r="D65" s="59"/>
      <c r="E65" s="59">
        <v>0</v>
      </c>
      <c r="F65" s="1"/>
      <c r="G65" s="39">
        <v>0</v>
      </c>
      <c r="H65" s="39"/>
      <c r="I65" s="39">
        <v>0</v>
      </c>
      <c r="J65" s="1"/>
      <c r="K65" s="39">
        <v>1</v>
      </c>
      <c r="L65" s="39"/>
      <c r="M65" s="39">
        <v>173</v>
      </c>
      <c r="O65" s="39">
        <v>1</v>
      </c>
      <c r="P65" s="39"/>
      <c r="Q65" s="39">
        <v>173</v>
      </c>
    </row>
    <row r="66" spans="1:17" ht="18" x14ac:dyDescent="0.25">
      <c r="A66" s="1"/>
      <c r="C66" s="59"/>
      <c r="D66" s="59"/>
      <c r="E66" s="59"/>
      <c r="F66" s="1"/>
      <c r="G66" s="39"/>
      <c r="H66" s="39"/>
      <c r="I66" s="39"/>
      <c r="J66" s="1"/>
      <c r="K66" s="39"/>
      <c r="L66" s="39"/>
      <c r="M66" s="39"/>
      <c r="O66" s="39"/>
      <c r="P66" s="39"/>
      <c r="Q66" s="39"/>
    </row>
    <row r="67" spans="1:17" ht="18" x14ac:dyDescent="0.25">
      <c r="A67" s="1" t="s">
        <v>24</v>
      </c>
      <c r="C67" s="59">
        <v>1</v>
      </c>
      <c r="D67" s="59"/>
      <c r="E67" s="59">
        <v>126</v>
      </c>
      <c r="F67" s="1"/>
      <c r="G67" s="39">
        <v>1</v>
      </c>
      <c r="H67" s="39"/>
      <c r="I67" s="39">
        <v>126</v>
      </c>
      <c r="J67" s="1"/>
      <c r="K67" s="39">
        <v>1</v>
      </c>
      <c r="L67" s="39"/>
      <c r="M67" s="39">
        <v>126</v>
      </c>
      <c r="O67" s="39">
        <v>1</v>
      </c>
      <c r="P67" s="39"/>
      <c r="Q67" s="39">
        <v>126</v>
      </c>
    </row>
    <row r="68" spans="1:17" ht="18" x14ac:dyDescent="0.25">
      <c r="C68" s="59"/>
      <c r="D68" s="59"/>
      <c r="E68" s="59"/>
      <c r="F68" s="1"/>
      <c r="G68" s="39"/>
      <c r="H68" s="39"/>
      <c r="I68" s="39"/>
      <c r="J68" s="1"/>
      <c r="K68" s="39"/>
      <c r="L68" s="39"/>
      <c r="M68" s="39"/>
      <c r="O68" s="39"/>
      <c r="P68" s="39"/>
      <c r="Q68" s="39"/>
    </row>
    <row r="69" spans="1:17" ht="18.75" thickBot="1" x14ac:dyDescent="0.3">
      <c r="A69" s="7" t="s">
        <v>0</v>
      </c>
      <c r="B69" s="7"/>
      <c r="C69" s="58">
        <v>6</v>
      </c>
      <c r="D69" s="59"/>
      <c r="E69" s="58">
        <v>940</v>
      </c>
      <c r="F69" s="1"/>
      <c r="G69" s="70">
        <v>12</v>
      </c>
      <c r="H69" s="39"/>
      <c r="I69" s="70">
        <v>2258</v>
      </c>
      <c r="J69" s="1"/>
      <c r="K69" s="70">
        <v>21</v>
      </c>
      <c r="L69" s="39"/>
      <c r="M69" s="70">
        <v>3700</v>
      </c>
      <c r="O69" s="70">
        <v>30</v>
      </c>
      <c r="P69" s="39"/>
      <c r="Q69" s="70">
        <v>5553</v>
      </c>
    </row>
    <row r="70" spans="1:17" ht="18.75" thickTop="1" x14ac:dyDescent="0.25">
      <c r="C70" s="59"/>
      <c r="D70" s="59"/>
      <c r="E70" s="59"/>
      <c r="F70" s="1"/>
      <c r="G70" s="1"/>
    </row>
    <row r="71" spans="1:17" ht="18" x14ac:dyDescent="0.25">
      <c r="C71" s="59"/>
      <c r="D71" s="59"/>
      <c r="E71" s="59"/>
    </row>
    <row r="72" spans="1:17" ht="18" x14ac:dyDescent="0.25">
      <c r="C72" s="69"/>
      <c r="D72" s="69"/>
      <c r="E72" s="69"/>
    </row>
    <row r="73" spans="1:17" ht="18" x14ac:dyDescent="0.25">
      <c r="C73" s="69"/>
      <c r="D73" s="69"/>
      <c r="E73" s="69"/>
    </row>
    <row r="74" spans="1:17" ht="18" x14ac:dyDescent="0.25">
      <c r="C74" s="69"/>
      <c r="D74" s="69"/>
      <c r="E74" s="69"/>
    </row>
    <row r="75" spans="1:17" ht="18" x14ac:dyDescent="0.25">
      <c r="C75" s="69"/>
      <c r="D75" s="69"/>
      <c r="E75" s="69"/>
    </row>
  </sheetData>
  <mergeCells count="12">
    <mergeCell ref="K48:M48"/>
    <mergeCell ref="O48:Q48"/>
    <mergeCell ref="C48:E48"/>
    <mergeCell ref="C4:E4"/>
    <mergeCell ref="G4:I4"/>
    <mergeCell ref="K4:M4"/>
    <mergeCell ref="O4:Q4"/>
    <mergeCell ref="C27:E27"/>
    <mergeCell ref="G27:I27"/>
    <mergeCell ref="K27:M27"/>
    <mergeCell ref="O27:Q27"/>
    <mergeCell ref="G48:I48"/>
  </mergeCells>
  <pageMargins left="0.5" right="0.5" top="1" bottom="0.75" header="0.5" footer="0.5"/>
  <pageSetup scale="56" firstPageNumber="3" orientation="portrait" r:id="rId1"/>
  <headerFooter scaleWithDoc="0" alignWithMargins="0">
    <oddFooter>&amp;C&amp;"Arial,Bold"&amp;10D-&amp;P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978E4-9C4C-4142-BACB-EBB7312AC14B}">
  <sheetPr>
    <tabColor theme="0" tint="-0.249977111117893"/>
    <pageSetUpPr fitToPage="1"/>
  </sheetPr>
  <dimension ref="A1:R75"/>
  <sheetViews>
    <sheetView view="pageBreakPreview" topLeftCell="A53" zoomScale="60" zoomScaleNormal="60" workbookViewId="0">
      <selection activeCell="I9" sqref="I9"/>
    </sheetView>
  </sheetViews>
  <sheetFormatPr defaultRowHeight="15" x14ac:dyDescent="0.25"/>
  <cols>
    <col min="1" max="1" width="36.140625" customWidth="1"/>
    <col min="2" max="2" width="2.5703125" customWidth="1"/>
    <col min="3" max="3" width="12.7109375" customWidth="1"/>
    <col min="4" max="4" width="2.7109375" customWidth="1"/>
    <col min="5" max="5" width="12.7109375" customWidth="1"/>
    <col min="6" max="6" width="5.28515625" customWidth="1"/>
    <col min="7" max="7" width="12.5703125" customWidth="1" collapsed="1"/>
    <col min="8" max="8" width="2.7109375" customWidth="1"/>
    <col min="9" max="9" width="12.5703125" customWidth="1"/>
    <col min="10" max="10" width="5.28515625" customWidth="1"/>
    <col min="11" max="11" width="12.5703125" customWidth="1"/>
    <col min="12" max="12" width="2.7109375" customWidth="1"/>
    <col min="13" max="13" width="12.7109375" customWidth="1"/>
    <col min="14" max="14" width="5.28515625" customWidth="1"/>
    <col min="15" max="15" width="12.5703125" customWidth="1"/>
    <col min="16" max="16" width="3.140625" customWidth="1"/>
    <col min="17" max="17" width="12.5703125" customWidth="1"/>
  </cols>
  <sheetData>
    <row r="1" spans="1:18" s="1" customFormat="1" ht="26.25" x14ac:dyDescent="0.4">
      <c r="A1" s="84" t="s">
        <v>19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8" s="1" customFormat="1" ht="18" x14ac:dyDescent="0.25"/>
    <row r="3" spans="1:18" s="1" customFormat="1" ht="20.25" x14ac:dyDescent="0.3">
      <c r="C3" s="21">
        <v>2013</v>
      </c>
      <c r="D3" s="21"/>
      <c r="E3" s="21"/>
      <c r="F3" s="53"/>
      <c r="G3" s="21">
        <v>2013</v>
      </c>
      <c r="H3" s="21"/>
      <c r="I3" s="21"/>
      <c r="J3" s="73"/>
      <c r="K3" s="21">
        <v>2013</v>
      </c>
      <c r="L3" s="21"/>
      <c r="M3" s="21"/>
      <c r="O3" s="21">
        <v>2013</v>
      </c>
      <c r="P3" s="21"/>
      <c r="Q3" s="21"/>
    </row>
    <row r="4" spans="1:18" s="1" customFormat="1" ht="18" x14ac:dyDescent="0.25">
      <c r="C4" s="17" t="s">
        <v>15</v>
      </c>
      <c r="D4" s="17"/>
      <c r="E4" s="17"/>
      <c r="G4" s="17" t="s">
        <v>14</v>
      </c>
      <c r="H4" s="17"/>
      <c r="I4" s="17"/>
      <c r="J4" s="72"/>
      <c r="K4" s="17" t="s">
        <v>13</v>
      </c>
      <c r="L4" s="17"/>
      <c r="M4" s="17"/>
      <c r="O4" s="17" t="s">
        <v>28</v>
      </c>
      <c r="P4" s="17"/>
      <c r="Q4" s="17"/>
    </row>
    <row r="5" spans="1:18" s="1" customFormat="1" ht="18" x14ac:dyDescent="0.25">
      <c r="C5" s="13" t="s">
        <v>10</v>
      </c>
      <c r="D5" s="14"/>
      <c r="E5" s="13" t="s">
        <v>9</v>
      </c>
      <c r="F5" s="55"/>
      <c r="G5" s="13" t="s">
        <v>10</v>
      </c>
      <c r="H5" s="14"/>
      <c r="I5" s="13" t="s">
        <v>9</v>
      </c>
      <c r="J5" s="14"/>
      <c r="K5" s="13" t="s">
        <v>10</v>
      </c>
      <c r="L5" s="14"/>
      <c r="M5" s="13" t="s">
        <v>9</v>
      </c>
      <c r="O5" s="13" t="s">
        <v>10</v>
      </c>
      <c r="P5" s="14"/>
      <c r="Q5" s="13" t="s">
        <v>9</v>
      </c>
    </row>
    <row r="6" spans="1:18" s="1" customFormat="1" ht="18" x14ac:dyDescent="0.25"/>
    <row r="7" spans="1:18" s="1" customFormat="1" ht="16.149999999999999" customHeight="1" collapsed="1" x14ac:dyDescent="0.25">
      <c r="A7" s="1" t="s">
        <v>26</v>
      </c>
      <c r="C7" s="57">
        <v>4</v>
      </c>
      <c r="D7" s="57"/>
      <c r="E7" s="57">
        <v>468</v>
      </c>
      <c r="F7" s="57"/>
      <c r="G7" s="59">
        <v>7</v>
      </c>
      <c r="H7" s="59"/>
      <c r="I7" s="59">
        <v>938</v>
      </c>
      <c r="J7" s="59"/>
      <c r="K7" s="59">
        <v>13</v>
      </c>
      <c r="L7" s="59"/>
      <c r="M7" s="59">
        <v>2424</v>
      </c>
      <c r="N7" s="57"/>
      <c r="O7" s="57">
        <v>16</v>
      </c>
      <c r="P7" s="57"/>
      <c r="Q7" s="57">
        <v>3030</v>
      </c>
      <c r="R7" s="57"/>
    </row>
    <row r="8" spans="1:18" s="1" customFormat="1" ht="16.149999999999999" customHeight="1" x14ac:dyDescent="0.25">
      <c r="C8" s="57"/>
      <c r="D8" s="57"/>
      <c r="E8" s="57"/>
      <c r="F8" s="57"/>
      <c r="G8" s="59"/>
      <c r="H8" s="59"/>
      <c r="I8" s="59"/>
      <c r="J8" s="59"/>
      <c r="K8" s="59"/>
      <c r="L8" s="59"/>
      <c r="M8" s="59"/>
      <c r="N8" s="57"/>
      <c r="O8" s="57"/>
      <c r="P8" s="57"/>
      <c r="Q8" s="57"/>
      <c r="R8" s="57"/>
    </row>
    <row r="9" spans="1:18" s="1" customFormat="1" ht="16.149999999999999" customHeight="1" x14ac:dyDescent="0.25">
      <c r="A9" s="1" t="s">
        <v>35</v>
      </c>
      <c r="C9" s="57">
        <v>1</v>
      </c>
      <c r="D9" s="57"/>
      <c r="E9" s="57">
        <v>152</v>
      </c>
      <c r="F9" s="57"/>
      <c r="G9" s="83">
        <v>1</v>
      </c>
      <c r="H9" s="83"/>
      <c r="I9" s="83">
        <v>152</v>
      </c>
      <c r="J9" s="59"/>
      <c r="K9" s="59">
        <v>1</v>
      </c>
      <c r="L9" s="59"/>
      <c r="M9" s="59">
        <v>152</v>
      </c>
      <c r="N9" s="57"/>
      <c r="O9" s="57">
        <v>1</v>
      </c>
      <c r="P9" s="57"/>
      <c r="Q9" s="57">
        <v>152</v>
      </c>
      <c r="R9" s="57"/>
    </row>
    <row r="10" spans="1:18" s="1" customFormat="1" ht="16.149999999999999" customHeight="1" x14ac:dyDescent="0.25">
      <c r="C10" s="57"/>
      <c r="D10" s="57"/>
      <c r="E10" s="57"/>
      <c r="F10" s="57"/>
      <c r="G10" s="59"/>
      <c r="H10" s="59"/>
      <c r="I10" s="59"/>
      <c r="J10" s="59"/>
      <c r="K10" s="59"/>
      <c r="L10" s="59"/>
      <c r="M10" s="59"/>
      <c r="N10" s="57"/>
      <c r="O10" s="57"/>
      <c r="P10" s="57"/>
      <c r="Q10" s="57"/>
      <c r="R10" s="57"/>
    </row>
    <row r="11" spans="1:18" s="1" customFormat="1" ht="16.149999999999999" customHeight="1" x14ac:dyDescent="0.25">
      <c r="A11" s="1" t="s">
        <v>34</v>
      </c>
      <c r="C11" s="74" t="s">
        <v>33</v>
      </c>
      <c r="D11" s="74"/>
      <c r="E11" s="74" t="s">
        <v>33</v>
      </c>
      <c r="F11" s="57"/>
      <c r="G11" s="59">
        <v>2</v>
      </c>
      <c r="H11" s="59"/>
      <c r="I11" s="59">
        <v>704</v>
      </c>
      <c r="J11" s="59"/>
      <c r="K11" s="59">
        <v>3</v>
      </c>
      <c r="L11" s="59"/>
      <c r="M11" s="59">
        <v>1002</v>
      </c>
      <c r="N11" s="57"/>
      <c r="O11" s="57">
        <v>4</v>
      </c>
      <c r="P11" s="57"/>
      <c r="Q11" s="57">
        <v>1251</v>
      </c>
      <c r="R11" s="57"/>
    </row>
    <row r="12" spans="1:18" s="1" customFormat="1" ht="16.149999999999999" customHeight="1" x14ac:dyDescent="0.25">
      <c r="C12" s="57"/>
      <c r="D12" s="57"/>
      <c r="E12" s="57"/>
      <c r="F12" s="57"/>
      <c r="G12" s="59"/>
      <c r="H12" s="59"/>
      <c r="I12" s="59"/>
      <c r="J12" s="59"/>
      <c r="K12" s="59"/>
      <c r="L12" s="59"/>
      <c r="M12" s="59"/>
      <c r="N12" s="57"/>
      <c r="O12" s="57"/>
      <c r="P12" s="57"/>
      <c r="Q12" s="57"/>
      <c r="R12" s="57"/>
    </row>
    <row r="13" spans="1:18" s="1" customFormat="1" ht="16.149999999999999" customHeight="1" x14ac:dyDescent="0.25">
      <c r="A13" s="1" t="s">
        <v>4</v>
      </c>
      <c r="C13" s="57">
        <v>1</v>
      </c>
      <c r="D13" s="57"/>
      <c r="E13" s="57">
        <v>122</v>
      </c>
      <c r="F13" s="57"/>
      <c r="G13" s="59">
        <v>1</v>
      </c>
      <c r="H13" s="59"/>
      <c r="I13" s="59">
        <v>122</v>
      </c>
      <c r="J13" s="59"/>
      <c r="K13" s="59">
        <v>3</v>
      </c>
      <c r="L13" s="59"/>
      <c r="M13" s="59">
        <v>485</v>
      </c>
      <c r="N13" s="57"/>
      <c r="O13" s="57">
        <v>3</v>
      </c>
      <c r="P13" s="57"/>
      <c r="Q13" s="57">
        <v>485</v>
      </c>
      <c r="R13" s="57"/>
    </row>
    <row r="14" spans="1:18" s="1" customFormat="1" ht="16.149999999999999" customHeight="1" x14ac:dyDescent="0.25">
      <c r="C14" s="57"/>
      <c r="D14" s="57"/>
      <c r="E14" s="57"/>
      <c r="F14" s="57"/>
      <c r="G14" s="59"/>
      <c r="H14" s="59"/>
      <c r="I14" s="59"/>
      <c r="J14" s="59"/>
      <c r="K14" s="59"/>
      <c r="L14" s="59"/>
      <c r="M14" s="59"/>
      <c r="N14" s="57"/>
      <c r="O14" s="57"/>
      <c r="P14" s="57"/>
      <c r="Q14" s="57"/>
      <c r="R14" s="57"/>
    </row>
    <row r="15" spans="1:18" s="1" customFormat="1" ht="16.149999999999999" customHeight="1" collapsed="1" x14ac:dyDescent="0.25">
      <c r="A15" s="1" t="s">
        <v>17</v>
      </c>
      <c r="C15" s="57">
        <v>1</v>
      </c>
      <c r="D15" s="57"/>
      <c r="E15" s="57">
        <v>211</v>
      </c>
      <c r="F15" s="57"/>
      <c r="G15" s="59">
        <v>1</v>
      </c>
      <c r="H15" s="59"/>
      <c r="I15" s="59">
        <v>211</v>
      </c>
      <c r="J15" s="59"/>
      <c r="K15" s="59">
        <v>2</v>
      </c>
      <c r="L15" s="59"/>
      <c r="M15" s="59">
        <v>314</v>
      </c>
      <c r="N15" s="57"/>
      <c r="O15" s="57">
        <v>2</v>
      </c>
      <c r="P15" s="57"/>
      <c r="Q15" s="57">
        <v>314</v>
      </c>
      <c r="R15" s="57"/>
    </row>
    <row r="16" spans="1:18" s="1" customFormat="1" ht="16.149999999999999" customHeight="1" x14ac:dyDescent="0.25"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1:18" s="1" customFormat="1" ht="16.149999999999999" customHeight="1" collapsed="1" x14ac:dyDescent="0.25">
      <c r="A17" s="1" t="s">
        <v>25</v>
      </c>
      <c r="C17" s="57">
        <v>1</v>
      </c>
      <c r="D17" s="57"/>
      <c r="E17" s="57">
        <v>160</v>
      </c>
      <c r="F17" s="57"/>
      <c r="G17" s="57">
        <v>4</v>
      </c>
      <c r="H17" s="57"/>
      <c r="I17" s="57">
        <v>443</v>
      </c>
      <c r="J17" s="57"/>
      <c r="K17" s="57">
        <v>6</v>
      </c>
      <c r="L17" s="57"/>
      <c r="M17" s="57">
        <v>574</v>
      </c>
      <c r="N17" s="57"/>
      <c r="O17" s="57">
        <v>7</v>
      </c>
      <c r="P17" s="57"/>
      <c r="Q17" s="57">
        <v>682</v>
      </c>
      <c r="R17" s="57"/>
    </row>
    <row r="18" spans="1:18" s="1" customFormat="1" ht="16.149999999999999" customHeight="1" x14ac:dyDescent="0.25"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</row>
    <row r="19" spans="1:18" s="1" customFormat="1" ht="16.149999999999999" customHeight="1" x14ac:dyDescent="0.25">
      <c r="A19" s="1" t="s">
        <v>3</v>
      </c>
      <c r="C19" s="57">
        <v>1</v>
      </c>
      <c r="D19" s="57"/>
      <c r="E19" s="57">
        <v>52</v>
      </c>
      <c r="F19" s="57"/>
      <c r="G19" s="74">
        <v>1</v>
      </c>
      <c r="H19" s="74"/>
      <c r="I19" s="74">
        <v>52</v>
      </c>
      <c r="J19" s="57"/>
      <c r="K19" s="57">
        <v>1</v>
      </c>
      <c r="L19" s="57"/>
      <c r="M19" s="57">
        <v>52</v>
      </c>
      <c r="N19" s="57"/>
      <c r="O19" s="57">
        <v>1</v>
      </c>
      <c r="P19" s="57"/>
      <c r="Q19" s="57">
        <v>52</v>
      </c>
      <c r="R19" s="57"/>
    </row>
    <row r="20" spans="1:18" s="1" customFormat="1" ht="16.149999999999999" customHeight="1" x14ac:dyDescent="0.25">
      <c r="C20" s="57"/>
      <c r="D20" s="57"/>
      <c r="E20" s="57"/>
      <c r="F20" s="57"/>
      <c r="G20" s="74"/>
      <c r="H20" s="74"/>
      <c r="I20" s="74"/>
      <c r="J20" s="57"/>
      <c r="K20" s="57"/>
      <c r="L20" s="57"/>
      <c r="M20" s="57"/>
      <c r="N20" s="57"/>
      <c r="O20" s="57"/>
      <c r="P20" s="57"/>
      <c r="Q20" s="57"/>
      <c r="R20" s="57"/>
    </row>
    <row r="21" spans="1:18" s="1" customFormat="1" ht="16.149999999999999" customHeight="1" x14ac:dyDescent="0.25">
      <c r="A21" s="1" t="s">
        <v>1</v>
      </c>
      <c r="C21" s="74">
        <v>0</v>
      </c>
      <c r="D21" s="74"/>
      <c r="E21" s="74">
        <v>0</v>
      </c>
      <c r="F21" s="57"/>
      <c r="G21" s="74">
        <v>1</v>
      </c>
      <c r="H21" s="74"/>
      <c r="I21" s="74">
        <v>127</v>
      </c>
      <c r="J21" s="57"/>
      <c r="K21" s="57">
        <v>1</v>
      </c>
      <c r="L21" s="57"/>
      <c r="M21" s="57">
        <v>127</v>
      </c>
      <c r="N21" s="57"/>
      <c r="O21" s="57">
        <v>1</v>
      </c>
      <c r="P21" s="57"/>
      <c r="Q21" s="57">
        <v>127</v>
      </c>
      <c r="R21" s="57"/>
    </row>
    <row r="22" spans="1:18" s="1" customFormat="1" ht="16.149999999999999" customHeight="1" x14ac:dyDescent="0.25">
      <c r="C22" s="74"/>
      <c r="D22" s="74"/>
      <c r="E22" s="74"/>
      <c r="F22" s="57"/>
      <c r="G22" s="74"/>
      <c r="H22" s="74"/>
      <c r="I22" s="74"/>
      <c r="J22" s="57"/>
      <c r="K22" s="57"/>
      <c r="L22" s="57"/>
      <c r="M22" s="57"/>
      <c r="N22" s="57"/>
      <c r="O22" s="57"/>
      <c r="P22" s="57"/>
      <c r="Q22" s="57"/>
      <c r="R22" s="57"/>
    </row>
    <row r="23" spans="1:18" s="1" customFormat="1" ht="16.149999999999999" customHeight="1" x14ac:dyDescent="0.25">
      <c r="A23" s="1" t="s">
        <v>32</v>
      </c>
      <c r="C23" s="74">
        <v>0</v>
      </c>
      <c r="D23" s="74"/>
      <c r="E23" s="74">
        <v>0</v>
      </c>
      <c r="F23" s="57"/>
      <c r="G23" s="74">
        <v>0</v>
      </c>
      <c r="H23" s="74"/>
      <c r="I23" s="74">
        <v>0</v>
      </c>
      <c r="J23" s="57"/>
      <c r="K23" s="57">
        <v>1</v>
      </c>
      <c r="L23" s="57"/>
      <c r="M23" s="57">
        <v>173</v>
      </c>
      <c r="N23" s="57"/>
      <c r="O23" s="57">
        <v>1</v>
      </c>
      <c r="P23" s="57"/>
      <c r="Q23" s="57">
        <v>173</v>
      </c>
      <c r="R23" s="57"/>
    </row>
    <row r="24" spans="1:18" s="1" customFormat="1" ht="16.149999999999999" customHeight="1" x14ac:dyDescent="0.25"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</row>
    <row r="25" spans="1:18" s="1" customFormat="1" ht="21.75" customHeight="1" collapsed="1" thickBot="1" x14ac:dyDescent="0.3">
      <c r="A25" s="7" t="s">
        <v>0</v>
      </c>
      <c r="B25" s="7"/>
      <c r="C25" s="60">
        <v>9</v>
      </c>
      <c r="D25" s="57"/>
      <c r="E25" s="60">
        <v>1165</v>
      </c>
      <c r="F25" s="57"/>
      <c r="G25" s="60">
        <v>18</v>
      </c>
      <c r="H25" s="57"/>
      <c r="I25" s="60">
        <v>2749</v>
      </c>
      <c r="J25" s="69"/>
      <c r="K25" s="60">
        <f>SUM(K7:K24)</f>
        <v>31</v>
      </c>
      <c r="L25" s="69"/>
      <c r="M25" s="60">
        <f>SUM(M7:M24)</f>
        <v>5303</v>
      </c>
      <c r="N25" s="57"/>
      <c r="O25" s="60">
        <v>36</v>
      </c>
      <c r="P25" s="57"/>
      <c r="Q25" s="60">
        <v>6266</v>
      </c>
      <c r="R25" s="57"/>
    </row>
    <row r="26" spans="1:18" ht="16.149999999999999" customHeight="1" thickTop="1" x14ac:dyDescent="0.25"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</row>
    <row r="27" spans="1:18" ht="9.75" customHeight="1" x14ac:dyDescent="0.25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</row>
    <row r="28" spans="1:18" s="1" customFormat="1" ht="20.25" x14ac:dyDescent="0.3">
      <c r="C28" s="21">
        <v>2014</v>
      </c>
      <c r="D28" s="21"/>
      <c r="E28" s="21"/>
      <c r="F28" s="53"/>
      <c r="G28" s="21">
        <v>2014</v>
      </c>
      <c r="H28" s="21"/>
      <c r="I28" s="21"/>
      <c r="J28" s="82"/>
      <c r="K28" s="21">
        <v>2014</v>
      </c>
      <c r="L28" s="21"/>
      <c r="M28" s="21"/>
      <c r="N28" s="79"/>
      <c r="O28" s="21">
        <v>2014</v>
      </c>
      <c r="P28" s="21"/>
      <c r="Q28" s="21"/>
    </row>
    <row r="29" spans="1:18" s="1" customFormat="1" ht="18" x14ac:dyDescent="0.25">
      <c r="C29" s="17" t="s">
        <v>15</v>
      </c>
      <c r="D29" s="17"/>
      <c r="E29" s="17"/>
      <c r="G29" s="17" t="s">
        <v>14</v>
      </c>
      <c r="H29" s="17"/>
      <c r="I29" s="17"/>
      <c r="J29" s="81"/>
      <c r="K29" s="17" t="s">
        <v>13</v>
      </c>
      <c r="L29" s="17"/>
      <c r="M29" s="17"/>
      <c r="N29" s="79"/>
      <c r="O29" s="17" t="s">
        <v>28</v>
      </c>
      <c r="P29" s="17"/>
      <c r="Q29" s="17"/>
    </row>
    <row r="30" spans="1:18" s="1" customFormat="1" ht="18" x14ac:dyDescent="0.25">
      <c r="C30" s="13" t="s">
        <v>10</v>
      </c>
      <c r="D30" s="14"/>
      <c r="E30" s="13" t="s">
        <v>9</v>
      </c>
      <c r="F30" s="55"/>
      <c r="G30" s="13" t="s">
        <v>10</v>
      </c>
      <c r="H30" s="14"/>
      <c r="I30" s="13" t="s">
        <v>9</v>
      </c>
      <c r="J30" s="80"/>
      <c r="K30" s="13" t="s">
        <v>10</v>
      </c>
      <c r="L30" s="14"/>
      <c r="M30" s="13" t="s">
        <v>9</v>
      </c>
      <c r="N30" s="79"/>
      <c r="O30" s="13" t="s">
        <v>10</v>
      </c>
      <c r="P30" s="14"/>
      <c r="Q30" s="13" t="s">
        <v>9</v>
      </c>
    </row>
    <row r="31" spans="1:18" s="1" customFormat="1" ht="18" x14ac:dyDescent="0.25"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</row>
    <row r="32" spans="1:18" s="1" customFormat="1" ht="18" customHeight="1" collapsed="1" x14ac:dyDescent="0.25">
      <c r="A32" s="1" t="s">
        <v>26</v>
      </c>
      <c r="C32" s="59">
        <v>3</v>
      </c>
      <c r="D32" s="59"/>
      <c r="E32" s="59">
        <v>776</v>
      </c>
      <c r="G32" s="77">
        <v>4</v>
      </c>
      <c r="H32" s="77"/>
      <c r="I32" s="77">
        <v>816</v>
      </c>
      <c r="J32" s="78"/>
      <c r="K32" s="77">
        <v>4</v>
      </c>
      <c r="L32" s="77"/>
      <c r="M32" s="77">
        <v>816</v>
      </c>
      <c r="N32" s="78"/>
      <c r="O32" s="77">
        <v>15</v>
      </c>
      <c r="P32" s="77"/>
      <c r="Q32" s="77">
        <v>5707</v>
      </c>
      <c r="R32" s="57"/>
    </row>
    <row r="33" spans="1:18" s="1" customFormat="1" ht="18" customHeight="1" x14ac:dyDescent="0.25">
      <c r="C33" s="59"/>
      <c r="D33" s="59"/>
      <c r="E33" s="59"/>
      <c r="G33" s="77"/>
      <c r="H33" s="77"/>
      <c r="I33" s="77"/>
      <c r="J33" s="78"/>
      <c r="K33" s="77"/>
      <c r="L33" s="77"/>
      <c r="M33" s="77"/>
      <c r="N33" s="78"/>
      <c r="O33" s="77"/>
      <c r="P33" s="77"/>
      <c r="Q33" s="77"/>
      <c r="R33" s="57"/>
    </row>
    <row r="34" spans="1:18" s="1" customFormat="1" ht="18" customHeight="1" collapsed="1" x14ac:dyDescent="0.25">
      <c r="A34" s="1" t="s">
        <v>25</v>
      </c>
      <c r="C34" s="59">
        <v>3</v>
      </c>
      <c r="D34" s="59"/>
      <c r="E34" s="59">
        <v>273</v>
      </c>
      <c r="G34" s="77">
        <v>4</v>
      </c>
      <c r="H34" s="77"/>
      <c r="I34" s="77">
        <v>366</v>
      </c>
      <c r="J34" s="78"/>
      <c r="K34" s="77">
        <v>5</v>
      </c>
      <c r="L34" s="77"/>
      <c r="M34" s="77">
        <v>562</v>
      </c>
      <c r="N34" s="78"/>
      <c r="O34" s="77">
        <v>6</v>
      </c>
      <c r="P34" s="77"/>
      <c r="Q34" s="77">
        <v>631</v>
      </c>
      <c r="R34" s="57"/>
    </row>
    <row r="35" spans="1:18" s="1" customFormat="1" ht="18" customHeight="1" x14ac:dyDescent="0.25">
      <c r="C35" s="59"/>
      <c r="D35" s="59"/>
      <c r="E35" s="59"/>
      <c r="G35" s="77"/>
      <c r="H35" s="77"/>
      <c r="I35" s="77"/>
      <c r="J35" s="78"/>
      <c r="K35" s="77"/>
      <c r="L35" s="77"/>
      <c r="M35" s="77"/>
      <c r="N35" s="78"/>
      <c r="O35" s="77"/>
      <c r="P35" s="77"/>
      <c r="Q35" s="77"/>
      <c r="R35" s="57"/>
    </row>
    <row r="36" spans="1:18" s="1" customFormat="1" ht="18" customHeight="1" x14ac:dyDescent="0.25">
      <c r="A36" s="1" t="s">
        <v>4</v>
      </c>
      <c r="C36" s="59">
        <v>0</v>
      </c>
      <c r="D36" s="59"/>
      <c r="E36" s="59">
        <v>0</v>
      </c>
      <c r="G36" s="77">
        <v>1</v>
      </c>
      <c r="H36" s="77"/>
      <c r="I36" s="77">
        <v>78</v>
      </c>
      <c r="J36" s="78"/>
      <c r="K36" s="77">
        <v>1</v>
      </c>
      <c r="L36" s="77"/>
      <c r="M36" s="77">
        <v>78</v>
      </c>
      <c r="N36" s="78"/>
      <c r="O36" s="77">
        <v>2</v>
      </c>
      <c r="P36" s="77"/>
      <c r="Q36" s="77">
        <v>209</v>
      </c>
      <c r="R36" s="57"/>
    </row>
    <row r="37" spans="1:18" s="1" customFormat="1" ht="18" customHeight="1" x14ac:dyDescent="0.25">
      <c r="C37" s="59"/>
      <c r="D37" s="59"/>
      <c r="E37" s="59"/>
      <c r="G37" s="77"/>
      <c r="H37" s="77"/>
      <c r="I37" s="77"/>
      <c r="J37" s="78"/>
      <c r="K37" s="77"/>
      <c r="L37" s="77"/>
      <c r="M37" s="77"/>
      <c r="N37" s="78"/>
      <c r="O37" s="77"/>
      <c r="P37" s="77"/>
      <c r="Q37" s="77"/>
      <c r="R37" s="57"/>
    </row>
    <row r="38" spans="1:18" s="1" customFormat="1" ht="18" customHeight="1" x14ac:dyDescent="0.25">
      <c r="A38" s="1" t="s">
        <v>6</v>
      </c>
      <c r="C38" s="59">
        <v>0</v>
      </c>
      <c r="D38" s="59"/>
      <c r="E38" s="59">
        <v>0</v>
      </c>
      <c r="G38" s="77">
        <v>1</v>
      </c>
      <c r="H38" s="77"/>
      <c r="I38" s="77">
        <v>348</v>
      </c>
      <c r="J38" s="78"/>
      <c r="K38" s="77">
        <v>1</v>
      </c>
      <c r="L38" s="77"/>
      <c r="M38" s="77">
        <v>348</v>
      </c>
      <c r="N38" s="78"/>
      <c r="O38" s="77">
        <v>1</v>
      </c>
      <c r="P38" s="77"/>
      <c r="Q38" s="77">
        <v>348</v>
      </c>
      <c r="R38" s="57"/>
    </row>
    <row r="39" spans="1:18" s="1" customFormat="1" ht="18" customHeight="1" x14ac:dyDescent="0.25">
      <c r="C39" s="59"/>
      <c r="D39" s="59"/>
      <c r="E39" s="59"/>
      <c r="G39" s="77"/>
      <c r="H39" s="77"/>
      <c r="I39" s="77"/>
      <c r="J39" s="78"/>
      <c r="K39" s="77"/>
      <c r="L39" s="77"/>
      <c r="M39" s="77"/>
      <c r="N39" s="78"/>
      <c r="O39" s="77"/>
      <c r="P39" s="77"/>
      <c r="Q39" s="77"/>
      <c r="R39" s="57"/>
    </row>
    <row r="40" spans="1:18" s="1" customFormat="1" ht="18" customHeight="1" x14ac:dyDescent="0.25">
      <c r="A40" s="1" t="s">
        <v>18</v>
      </c>
      <c r="C40" s="59">
        <v>0</v>
      </c>
      <c r="D40" s="59"/>
      <c r="E40" s="59">
        <v>0</v>
      </c>
      <c r="G40" s="77">
        <v>1</v>
      </c>
      <c r="H40" s="77"/>
      <c r="I40" s="77">
        <v>260</v>
      </c>
      <c r="J40" s="78"/>
      <c r="K40" s="77">
        <v>1</v>
      </c>
      <c r="L40" s="77"/>
      <c r="M40" s="77">
        <v>260</v>
      </c>
      <c r="N40" s="78"/>
      <c r="O40" s="77">
        <v>2</v>
      </c>
      <c r="P40" s="77"/>
      <c r="Q40" s="77">
        <v>384</v>
      </c>
      <c r="R40" s="57"/>
    </row>
    <row r="41" spans="1:18" s="1" customFormat="1" ht="18" customHeight="1" x14ac:dyDescent="0.25">
      <c r="C41" s="59"/>
      <c r="D41" s="59"/>
      <c r="E41" s="59"/>
      <c r="G41" s="77"/>
      <c r="H41" s="77"/>
      <c r="I41" s="77"/>
      <c r="J41" s="78"/>
      <c r="K41" s="77"/>
      <c r="L41" s="77"/>
      <c r="M41" s="77"/>
      <c r="N41" s="78"/>
      <c r="O41" s="77"/>
      <c r="P41" s="77"/>
      <c r="Q41" s="77"/>
      <c r="R41" s="57"/>
    </row>
    <row r="42" spans="1:18" s="1" customFormat="1" ht="18" customHeight="1" x14ac:dyDescent="0.25">
      <c r="A42" s="1" t="s">
        <v>17</v>
      </c>
      <c r="C42" s="59">
        <v>0</v>
      </c>
      <c r="D42" s="59"/>
      <c r="E42" s="59">
        <v>0</v>
      </c>
      <c r="G42" s="77">
        <v>0</v>
      </c>
      <c r="H42" s="77"/>
      <c r="I42" s="77">
        <v>0</v>
      </c>
      <c r="J42" s="78"/>
      <c r="K42" s="77">
        <v>1</v>
      </c>
      <c r="L42" s="77"/>
      <c r="M42" s="77">
        <v>86</v>
      </c>
      <c r="N42" s="78"/>
      <c r="O42" s="77">
        <v>2</v>
      </c>
      <c r="P42" s="77"/>
      <c r="Q42" s="77">
        <v>191</v>
      </c>
      <c r="R42" s="57"/>
    </row>
    <row r="43" spans="1:18" s="1" customFormat="1" ht="18" customHeight="1" x14ac:dyDescent="0.25">
      <c r="C43" s="59"/>
      <c r="D43" s="59"/>
      <c r="E43" s="59"/>
      <c r="G43" s="77"/>
      <c r="H43" s="77"/>
      <c r="I43" s="77"/>
      <c r="J43" s="78"/>
      <c r="K43" s="77"/>
      <c r="L43" s="77"/>
      <c r="M43" s="77"/>
      <c r="N43" s="78"/>
      <c r="O43" s="77"/>
      <c r="P43" s="77"/>
      <c r="Q43" s="77"/>
      <c r="R43" s="57"/>
    </row>
    <row r="44" spans="1:18" s="1" customFormat="1" ht="18" customHeight="1" x14ac:dyDescent="0.25">
      <c r="A44" s="1" t="s">
        <v>31</v>
      </c>
      <c r="C44" s="59">
        <v>0</v>
      </c>
      <c r="D44" s="59"/>
      <c r="E44" s="59">
        <v>0</v>
      </c>
      <c r="G44" s="77">
        <v>0</v>
      </c>
      <c r="H44" s="77"/>
      <c r="I44" s="77">
        <v>0</v>
      </c>
      <c r="J44" s="78"/>
      <c r="K44" s="77">
        <v>0</v>
      </c>
      <c r="L44" s="77"/>
      <c r="M44" s="77">
        <v>0</v>
      </c>
      <c r="N44" s="78"/>
      <c r="O44" s="77">
        <v>2</v>
      </c>
      <c r="P44" s="77"/>
      <c r="Q44" s="77">
        <v>1032</v>
      </c>
      <c r="R44" s="57"/>
    </row>
    <row r="45" spans="1:18" s="1" customFormat="1" ht="18" customHeight="1" x14ac:dyDescent="0.25">
      <c r="C45" s="59"/>
      <c r="D45" s="59"/>
      <c r="E45" s="59"/>
      <c r="G45" s="77"/>
      <c r="H45" s="77"/>
      <c r="I45" s="77"/>
      <c r="J45" s="78"/>
      <c r="K45" s="77"/>
      <c r="L45" s="77"/>
      <c r="M45" s="77"/>
      <c r="N45" s="78"/>
      <c r="O45" s="77"/>
      <c r="P45" s="77"/>
      <c r="Q45" s="77"/>
      <c r="R45" s="57"/>
    </row>
    <row r="46" spans="1:18" s="1" customFormat="1" ht="18" customHeight="1" x14ac:dyDescent="0.25">
      <c r="A46" s="1" t="s">
        <v>1</v>
      </c>
      <c r="C46" s="59">
        <v>0</v>
      </c>
      <c r="D46" s="59"/>
      <c r="E46" s="59">
        <v>0</v>
      </c>
      <c r="G46" s="77">
        <v>0</v>
      </c>
      <c r="H46" s="77"/>
      <c r="I46" s="77">
        <v>0</v>
      </c>
      <c r="J46" s="78"/>
      <c r="K46" s="77">
        <v>0</v>
      </c>
      <c r="L46" s="77"/>
      <c r="M46" s="77">
        <v>0</v>
      </c>
      <c r="N46" s="78"/>
      <c r="O46" s="77">
        <v>1</v>
      </c>
      <c r="P46" s="77"/>
      <c r="Q46" s="77">
        <v>116</v>
      </c>
      <c r="R46" s="57"/>
    </row>
    <row r="47" spans="1:18" s="1" customFormat="1" ht="18" customHeight="1" x14ac:dyDescent="0.25">
      <c r="C47" s="59"/>
      <c r="D47" s="59"/>
      <c r="E47" s="59"/>
      <c r="G47" s="77"/>
      <c r="H47" s="77"/>
      <c r="I47" s="77"/>
      <c r="J47" s="78"/>
      <c r="K47" s="77"/>
      <c r="L47" s="77"/>
      <c r="M47" s="77"/>
      <c r="N47" s="78"/>
      <c r="O47" s="77"/>
      <c r="P47" s="77"/>
      <c r="Q47" s="77"/>
      <c r="R47" s="57"/>
    </row>
    <row r="48" spans="1:18" s="1" customFormat="1" ht="18" customHeight="1" x14ac:dyDescent="0.25">
      <c r="A48" s="1" t="s">
        <v>30</v>
      </c>
      <c r="C48" s="59">
        <v>0</v>
      </c>
      <c r="D48" s="59"/>
      <c r="E48" s="59">
        <v>0</v>
      </c>
      <c r="G48" s="77">
        <v>0</v>
      </c>
      <c r="H48" s="77"/>
      <c r="I48" s="77">
        <v>0</v>
      </c>
      <c r="J48" s="78"/>
      <c r="K48" s="77">
        <v>0</v>
      </c>
      <c r="L48" s="77"/>
      <c r="M48" s="77">
        <v>0</v>
      </c>
      <c r="N48" s="78"/>
      <c r="O48" s="77">
        <v>1</v>
      </c>
      <c r="P48" s="77"/>
      <c r="Q48" s="77">
        <v>267</v>
      </c>
      <c r="R48" s="57"/>
    </row>
    <row r="49" spans="1:18" s="1" customFormat="1" ht="18" customHeight="1" x14ac:dyDescent="0.25">
      <c r="C49" s="59"/>
      <c r="D49" s="59"/>
      <c r="E49" s="59"/>
      <c r="G49" s="77"/>
      <c r="H49" s="77"/>
      <c r="I49" s="77"/>
      <c r="J49" s="78"/>
      <c r="K49" s="77"/>
      <c r="L49" s="77"/>
      <c r="M49" s="77"/>
      <c r="N49" s="78"/>
      <c r="O49" s="77"/>
      <c r="P49" s="77"/>
      <c r="Q49" s="77"/>
      <c r="R49" s="57"/>
    </row>
    <row r="50" spans="1:18" s="1" customFormat="1" ht="18" customHeight="1" x14ac:dyDescent="0.25">
      <c r="C50" s="59"/>
      <c r="D50" s="59"/>
      <c r="E50" s="59"/>
      <c r="G50" s="77"/>
      <c r="H50" s="77"/>
      <c r="I50" s="77"/>
      <c r="J50" s="78"/>
      <c r="K50" s="77"/>
      <c r="L50" s="77"/>
      <c r="M50" s="77"/>
      <c r="N50" s="78"/>
      <c r="O50" s="77"/>
      <c r="P50" s="77"/>
      <c r="Q50" s="77"/>
      <c r="R50" s="57"/>
    </row>
    <row r="51" spans="1:18" s="1" customFormat="1" ht="18" customHeight="1" collapsed="1" thickBot="1" x14ac:dyDescent="0.3">
      <c r="A51" s="7" t="s">
        <v>0</v>
      </c>
      <c r="B51" s="7"/>
      <c r="C51" s="58">
        <v>6</v>
      </c>
      <c r="D51" s="59"/>
      <c r="E51" s="58">
        <v>1049</v>
      </c>
      <c r="G51" s="58">
        <v>11</v>
      </c>
      <c r="H51" s="77"/>
      <c r="I51" s="58">
        <v>1868</v>
      </c>
      <c r="J51" s="78"/>
      <c r="K51" s="58">
        <v>13</v>
      </c>
      <c r="L51" s="77"/>
      <c r="M51" s="58">
        <v>2150</v>
      </c>
      <c r="N51" s="78"/>
      <c r="O51" s="58">
        <v>32</v>
      </c>
      <c r="P51" s="77"/>
      <c r="Q51" s="58">
        <v>8885</v>
      </c>
      <c r="R51" s="57"/>
    </row>
    <row r="52" spans="1:18" ht="18" customHeight="1" thickTop="1" x14ac:dyDescent="0.25">
      <c r="C52" s="71"/>
      <c r="D52" s="71"/>
      <c r="E52" s="71"/>
      <c r="F52" s="71"/>
      <c r="G52" s="76"/>
      <c r="H52" s="76"/>
      <c r="I52" s="76"/>
      <c r="J52" s="75"/>
      <c r="K52" s="75"/>
      <c r="L52" s="75"/>
      <c r="M52" s="75"/>
      <c r="N52" s="75"/>
      <c r="O52" s="75"/>
      <c r="P52" s="75"/>
      <c r="Q52" s="75"/>
      <c r="R52" s="71"/>
    </row>
    <row r="53" spans="1:18" ht="12" customHeight="1" x14ac:dyDescent="0.25">
      <c r="C53" s="69"/>
      <c r="D53" s="69"/>
      <c r="E53" s="69"/>
    </row>
    <row r="54" spans="1:18" ht="20.25" x14ac:dyDescent="0.3">
      <c r="A54" s="1"/>
      <c r="B54" s="1"/>
      <c r="C54" s="21">
        <v>2015</v>
      </c>
      <c r="D54" s="21"/>
      <c r="E54" s="21"/>
      <c r="F54" s="53"/>
      <c r="G54" s="21">
        <v>2015</v>
      </c>
      <c r="H54" s="21"/>
      <c r="I54" s="21"/>
      <c r="J54" s="82"/>
      <c r="K54" s="21">
        <v>2015</v>
      </c>
      <c r="L54" s="21"/>
      <c r="M54" s="21"/>
      <c r="N54" s="79"/>
      <c r="O54" s="21">
        <v>2015</v>
      </c>
      <c r="P54" s="21"/>
      <c r="Q54" s="21"/>
    </row>
    <row r="55" spans="1:18" ht="18" x14ac:dyDescent="0.25">
      <c r="A55" s="1"/>
      <c r="B55" s="1"/>
      <c r="C55" s="17" t="s">
        <v>15</v>
      </c>
      <c r="D55" s="17"/>
      <c r="E55" s="17"/>
      <c r="F55" s="1"/>
      <c r="G55" s="17" t="s">
        <v>14</v>
      </c>
      <c r="H55" s="17"/>
      <c r="I55" s="17"/>
      <c r="J55" s="81"/>
      <c r="K55" s="17" t="s">
        <v>13</v>
      </c>
      <c r="L55" s="17"/>
      <c r="M55" s="17"/>
      <c r="N55" s="79"/>
      <c r="O55" s="17" t="s">
        <v>28</v>
      </c>
      <c r="P55" s="17"/>
      <c r="Q55" s="17"/>
    </row>
    <row r="56" spans="1:18" ht="18" x14ac:dyDescent="0.25">
      <c r="A56" s="1"/>
      <c r="B56" s="1"/>
      <c r="C56" s="13" t="s">
        <v>10</v>
      </c>
      <c r="D56" s="14"/>
      <c r="E56" s="13" t="s">
        <v>9</v>
      </c>
      <c r="F56" s="55"/>
      <c r="G56" s="13" t="s">
        <v>10</v>
      </c>
      <c r="H56" s="14"/>
      <c r="I56" s="13" t="s">
        <v>9</v>
      </c>
      <c r="J56" s="80"/>
      <c r="K56" s="13" t="s">
        <v>10</v>
      </c>
      <c r="L56" s="14"/>
      <c r="M56" s="13" t="s">
        <v>9</v>
      </c>
      <c r="N56" s="79"/>
      <c r="O56" s="13" t="s">
        <v>10</v>
      </c>
      <c r="P56" s="14"/>
      <c r="Q56" s="13" t="s">
        <v>9</v>
      </c>
    </row>
    <row r="57" spans="1:18" ht="18" x14ac:dyDescent="0.25">
      <c r="A57" s="1"/>
      <c r="B57" s="1"/>
      <c r="C57" s="1"/>
      <c r="D57" s="1"/>
      <c r="E57" s="1"/>
      <c r="F57" s="1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</row>
    <row r="58" spans="1:18" ht="18" x14ac:dyDescent="0.25">
      <c r="A58" s="1" t="s">
        <v>26</v>
      </c>
      <c r="B58" s="1"/>
      <c r="C58" s="59">
        <v>4</v>
      </c>
      <c r="D58" s="59"/>
      <c r="E58" s="59">
        <v>893</v>
      </c>
      <c r="F58" s="1"/>
      <c r="G58" s="77">
        <v>6</v>
      </c>
      <c r="H58" s="77"/>
      <c r="I58" s="77">
        <v>1861</v>
      </c>
      <c r="J58" s="78"/>
      <c r="K58" s="77">
        <v>10</v>
      </c>
      <c r="L58" s="77"/>
      <c r="M58" s="77">
        <v>2411</v>
      </c>
      <c r="N58" s="78"/>
      <c r="O58" s="77">
        <v>11</v>
      </c>
      <c r="P58" s="77"/>
      <c r="Q58" s="77">
        <v>2529</v>
      </c>
    </row>
    <row r="59" spans="1:18" ht="18" x14ac:dyDescent="0.25">
      <c r="A59" s="1"/>
      <c r="B59" s="1"/>
      <c r="C59" s="59"/>
      <c r="D59" s="59"/>
      <c r="E59" s="59"/>
      <c r="F59" s="1"/>
      <c r="G59" s="77"/>
      <c r="H59" s="77"/>
      <c r="I59" s="77"/>
      <c r="J59" s="78"/>
      <c r="K59" s="77"/>
      <c r="L59" s="77"/>
      <c r="M59" s="77"/>
      <c r="N59" s="78"/>
      <c r="O59" s="77"/>
      <c r="P59" s="77"/>
      <c r="Q59" s="77"/>
    </row>
    <row r="60" spans="1:18" ht="18" x14ac:dyDescent="0.25">
      <c r="A60" s="1" t="s">
        <v>4</v>
      </c>
      <c r="B60" s="1"/>
      <c r="C60" s="59">
        <v>2</v>
      </c>
      <c r="D60" s="59"/>
      <c r="E60" s="59">
        <v>380</v>
      </c>
      <c r="F60" s="1"/>
      <c r="G60" s="77">
        <v>2</v>
      </c>
      <c r="H60" s="77"/>
      <c r="I60" s="77">
        <v>380</v>
      </c>
      <c r="J60" s="78"/>
      <c r="K60" s="77">
        <v>5</v>
      </c>
      <c r="L60" s="77"/>
      <c r="M60" s="77">
        <v>1072</v>
      </c>
      <c r="N60" s="78"/>
      <c r="O60" s="77">
        <v>6</v>
      </c>
      <c r="P60" s="77"/>
      <c r="Q60" s="77">
        <v>1404</v>
      </c>
    </row>
    <row r="61" spans="1:18" ht="18" x14ac:dyDescent="0.25">
      <c r="A61" s="1"/>
      <c r="B61" s="1"/>
      <c r="C61" s="59"/>
      <c r="D61" s="59"/>
      <c r="E61" s="59"/>
      <c r="F61" s="1"/>
      <c r="G61" s="77"/>
      <c r="H61" s="77"/>
      <c r="I61" s="77"/>
      <c r="J61" s="78"/>
      <c r="K61" s="77"/>
      <c r="L61" s="77"/>
      <c r="M61" s="77"/>
      <c r="N61" s="78"/>
      <c r="O61" s="77"/>
      <c r="P61" s="77"/>
      <c r="Q61" s="77"/>
    </row>
    <row r="62" spans="1:18" ht="18" x14ac:dyDescent="0.25">
      <c r="A62" s="1" t="s">
        <v>3</v>
      </c>
      <c r="B62" s="1"/>
      <c r="C62" s="59">
        <v>2</v>
      </c>
      <c r="D62" s="59"/>
      <c r="E62" s="59">
        <v>238</v>
      </c>
      <c r="F62" s="1"/>
      <c r="G62" s="77">
        <v>2</v>
      </c>
      <c r="H62" s="77"/>
      <c r="I62" s="77">
        <v>238</v>
      </c>
      <c r="J62" s="78"/>
      <c r="K62" s="77">
        <v>2</v>
      </c>
      <c r="L62" s="77"/>
      <c r="M62" s="77">
        <v>238</v>
      </c>
      <c r="N62" s="78"/>
      <c r="O62" s="77">
        <v>2</v>
      </c>
      <c r="P62" s="77"/>
      <c r="Q62" s="77">
        <v>238</v>
      </c>
    </row>
    <row r="63" spans="1:18" ht="18" x14ac:dyDescent="0.25">
      <c r="A63" s="1"/>
      <c r="B63" s="1"/>
      <c r="C63" s="59"/>
      <c r="D63" s="59"/>
      <c r="E63" s="59"/>
      <c r="F63" s="1"/>
      <c r="G63" s="77"/>
      <c r="H63" s="77"/>
      <c r="I63" s="77"/>
      <c r="J63" s="78"/>
      <c r="K63" s="77"/>
      <c r="L63" s="77"/>
      <c r="M63" s="77"/>
      <c r="N63" s="78"/>
      <c r="O63" s="77"/>
      <c r="P63" s="77"/>
      <c r="Q63" s="77"/>
    </row>
    <row r="64" spans="1:18" ht="18" x14ac:dyDescent="0.25">
      <c r="A64" s="1" t="s">
        <v>31</v>
      </c>
      <c r="B64" s="1"/>
      <c r="C64" s="59">
        <v>1</v>
      </c>
      <c r="D64" s="59"/>
      <c r="E64" s="59">
        <v>123</v>
      </c>
      <c r="F64" s="1"/>
      <c r="G64" s="77">
        <v>3</v>
      </c>
      <c r="H64" s="77"/>
      <c r="I64" s="77">
        <v>541</v>
      </c>
      <c r="J64" s="78"/>
      <c r="K64" s="77">
        <v>3</v>
      </c>
      <c r="L64" s="77"/>
      <c r="M64" s="77">
        <v>541</v>
      </c>
      <c r="N64" s="78"/>
      <c r="O64" s="77">
        <v>3</v>
      </c>
      <c r="P64" s="77"/>
      <c r="Q64" s="77">
        <v>541</v>
      </c>
    </row>
    <row r="65" spans="1:17" ht="18" x14ac:dyDescent="0.25">
      <c r="A65" s="1"/>
      <c r="B65" s="1"/>
      <c r="C65" s="59"/>
      <c r="D65" s="59"/>
      <c r="E65" s="59"/>
      <c r="F65" s="1"/>
      <c r="G65" s="77"/>
      <c r="H65" s="77"/>
      <c r="I65" s="77"/>
      <c r="J65" s="78"/>
      <c r="K65" s="77"/>
      <c r="L65" s="77"/>
      <c r="M65" s="77"/>
      <c r="N65" s="78"/>
      <c r="O65" s="77"/>
      <c r="P65" s="77"/>
      <c r="Q65" s="77"/>
    </row>
    <row r="66" spans="1:17" ht="18" x14ac:dyDescent="0.25">
      <c r="A66" s="1" t="s">
        <v>1</v>
      </c>
      <c r="B66" s="1"/>
      <c r="C66" s="59">
        <v>1</v>
      </c>
      <c r="D66" s="59"/>
      <c r="E66" s="59">
        <v>150</v>
      </c>
      <c r="F66" s="1"/>
      <c r="G66" s="77">
        <v>1</v>
      </c>
      <c r="H66" s="77"/>
      <c r="I66" s="77">
        <v>150</v>
      </c>
      <c r="J66" s="78"/>
      <c r="K66" s="77">
        <v>1</v>
      </c>
      <c r="L66" s="77"/>
      <c r="M66" s="77">
        <v>150</v>
      </c>
      <c r="N66" s="78"/>
      <c r="O66" s="77">
        <v>1</v>
      </c>
      <c r="P66" s="77"/>
      <c r="Q66" s="77">
        <v>150</v>
      </c>
    </row>
    <row r="67" spans="1:17" ht="18" x14ac:dyDescent="0.25">
      <c r="A67" s="1"/>
      <c r="B67" s="1"/>
      <c r="C67" s="59"/>
      <c r="D67" s="59"/>
      <c r="E67" s="59"/>
      <c r="F67" s="1"/>
      <c r="G67" s="77"/>
      <c r="H67" s="77"/>
      <c r="I67" s="77"/>
      <c r="J67" s="78"/>
      <c r="K67" s="77"/>
      <c r="L67" s="77"/>
      <c r="M67" s="77"/>
      <c r="N67" s="78"/>
      <c r="O67" s="77"/>
      <c r="P67" s="77"/>
      <c r="Q67" s="77"/>
    </row>
    <row r="68" spans="1:17" ht="18" x14ac:dyDescent="0.25">
      <c r="A68" s="1" t="s">
        <v>30</v>
      </c>
      <c r="B68" s="1"/>
      <c r="C68" s="59">
        <v>1</v>
      </c>
      <c r="D68" s="59"/>
      <c r="E68" s="59">
        <v>210</v>
      </c>
      <c r="F68" s="1"/>
      <c r="G68" s="77">
        <v>3</v>
      </c>
      <c r="H68" s="77"/>
      <c r="I68" s="77">
        <v>571</v>
      </c>
      <c r="J68" s="78"/>
      <c r="K68" s="77">
        <v>3</v>
      </c>
      <c r="L68" s="77"/>
      <c r="M68" s="77">
        <v>571</v>
      </c>
      <c r="N68" s="78"/>
      <c r="O68" s="77">
        <v>3</v>
      </c>
      <c r="P68" s="77"/>
      <c r="Q68" s="77">
        <v>571</v>
      </c>
    </row>
    <row r="69" spans="1:17" ht="18" x14ac:dyDescent="0.25">
      <c r="A69" s="1"/>
      <c r="B69" s="1"/>
      <c r="C69" s="59"/>
      <c r="D69" s="59"/>
      <c r="E69" s="59"/>
      <c r="F69" s="1"/>
      <c r="G69" s="77"/>
      <c r="H69" s="77"/>
      <c r="I69" s="77"/>
      <c r="J69" s="78"/>
      <c r="K69" s="77"/>
      <c r="L69" s="77"/>
      <c r="M69" s="77"/>
      <c r="N69" s="78"/>
      <c r="O69" s="77"/>
      <c r="P69" s="77"/>
      <c r="Q69" s="77"/>
    </row>
    <row r="70" spans="1:17" ht="18" x14ac:dyDescent="0.25">
      <c r="A70" s="1" t="s">
        <v>25</v>
      </c>
      <c r="B70" s="1"/>
      <c r="C70" s="59">
        <v>1</v>
      </c>
      <c r="D70" s="59"/>
      <c r="E70" s="59">
        <v>40</v>
      </c>
      <c r="F70" s="1"/>
      <c r="G70" s="77">
        <v>5</v>
      </c>
      <c r="H70" s="77"/>
      <c r="I70" s="77">
        <v>494</v>
      </c>
      <c r="J70" s="78"/>
      <c r="K70" s="77">
        <v>6</v>
      </c>
      <c r="L70" s="77"/>
      <c r="M70" s="77">
        <v>590</v>
      </c>
      <c r="N70" s="78"/>
      <c r="O70" s="77">
        <v>9</v>
      </c>
      <c r="P70" s="77"/>
      <c r="Q70" s="77">
        <v>839</v>
      </c>
    </row>
    <row r="71" spans="1:17" ht="18" x14ac:dyDescent="0.25">
      <c r="A71" s="1"/>
      <c r="B71" s="1"/>
      <c r="C71" s="59"/>
      <c r="D71" s="59"/>
      <c r="E71" s="59"/>
      <c r="F71" s="1"/>
      <c r="G71" s="77"/>
      <c r="H71" s="77"/>
      <c r="I71" s="77"/>
      <c r="J71" s="78"/>
      <c r="K71" s="77"/>
      <c r="L71" s="77"/>
      <c r="M71" s="77"/>
      <c r="N71" s="78"/>
      <c r="O71" s="77"/>
      <c r="P71" s="77"/>
      <c r="Q71" s="77"/>
    </row>
    <row r="72" spans="1:17" ht="18" x14ac:dyDescent="0.25">
      <c r="A72" s="1" t="s">
        <v>18</v>
      </c>
      <c r="B72" s="1"/>
      <c r="C72" s="59">
        <v>0</v>
      </c>
      <c r="D72" s="59"/>
      <c r="E72" s="59">
        <v>0</v>
      </c>
      <c r="F72" s="1"/>
      <c r="G72" s="77">
        <v>0</v>
      </c>
      <c r="H72" s="77"/>
      <c r="I72" s="77">
        <v>0</v>
      </c>
      <c r="J72" s="78"/>
      <c r="K72" s="77">
        <v>2</v>
      </c>
      <c r="L72" s="77"/>
      <c r="M72" s="77">
        <v>627</v>
      </c>
      <c r="N72" s="78"/>
      <c r="O72" s="77">
        <v>4</v>
      </c>
      <c r="P72" s="77"/>
      <c r="Q72" s="77">
        <v>1029</v>
      </c>
    </row>
    <row r="73" spans="1:17" ht="18" x14ac:dyDescent="0.25">
      <c r="A73" s="1"/>
      <c r="B73" s="1"/>
      <c r="C73" s="59"/>
      <c r="D73" s="59"/>
      <c r="E73" s="59"/>
      <c r="F73" s="1"/>
      <c r="G73" s="77"/>
      <c r="H73" s="77"/>
      <c r="I73" s="77"/>
      <c r="J73" s="78"/>
      <c r="K73" s="77"/>
      <c r="L73" s="77"/>
      <c r="M73" s="77"/>
      <c r="N73" s="78"/>
      <c r="O73" s="77"/>
      <c r="P73" s="77"/>
      <c r="Q73" s="77"/>
    </row>
    <row r="74" spans="1:17" ht="18.75" thickBot="1" x14ac:dyDescent="0.3">
      <c r="A74" s="7" t="s">
        <v>0</v>
      </c>
      <c r="B74" s="7"/>
      <c r="C74" s="58">
        <v>12</v>
      </c>
      <c r="D74" s="59"/>
      <c r="E74" s="58">
        <v>2034</v>
      </c>
      <c r="F74" s="1"/>
      <c r="G74" s="58">
        <v>22</v>
      </c>
      <c r="H74" s="77"/>
      <c r="I74" s="58">
        <v>4235</v>
      </c>
      <c r="J74" s="78"/>
      <c r="K74" s="58">
        <v>32</v>
      </c>
      <c r="L74" s="77"/>
      <c r="M74" s="58">
        <v>6200</v>
      </c>
      <c r="N74" s="78"/>
      <c r="O74" s="58">
        <v>39</v>
      </c>
      <c r="P74" s="77"/>
      <c r="Q74" s="58">
        <v>7301</v>
      </c>
    </row>
    <row r="75" spans="1:17" ht="15.75" thickTop="1" x14ac:dyDescent="0.25">
      <c r="C75" s="71"/>
      <c r="D75" s="71"/>
      <c r="E75" s="71"/>
      <c r="F75" s="71"/>
      <c r="G75" s="76"/>
      <c r="H75" s="76"/>
      <c r="I75" s="76"/>
      <c r="J75" s="75"/>
      <c r="K75" s="75"/>
      <c r="L75" s="75"/>
      <c r="M75" s="75"/>
      <c r="N75" s="75"/>
      <c r="O75" s="75"/>
      <c r="P75" s="75"/>
      <c r="Q75" s="75"/>
    </row>
  </sheetData>
  <mergeCells count="13">
    <mergeCell ref="K4:M4"/>
    <mergeCell ref="O4:Q4"/>
    <mergeCell ref="C29:E29"/>
    <mergeCell ref="G29:I29"/>
    <mergeCell ref="K29:M29"/>
    <mergeCell ref="O29:Q29"/>
    <mergeCell ref="A1:Q1"/>
    <mergeCell ref="C55:E55"/>
    <mergeCell ref="G55:I55"/>
    <mergeCell ref="K55:M55"/>
    <mergeCell ref="O55:Q55"/>
    <mergeCell ref="C4:E4"/>
    <mergeCell ref="G4:I4"/>
  </mergeCells>
  <pageMargins left="0.5" right="0.5" top="1" bottom="0.75" header="0.5" footer="0.5"/>
  <pageSetup scale="55" orientation="portrait" r:id="rId1"/>
  <headerFooter scaleWithDoc="0" alignWithMargins="0">
    <oddFooter>&amp;C&amp;"Arial,Bold"&amp;10D-&amp;P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BC230-3B22-4013-8093-B79566E5A747}">
  <sheetPr>
    <tabColor theme="0" tint="-0.249977111117893"/>
    <pageSetUpPr fitToPage="1"/>
  </sheetPr>
  <dimension ref="A1:AI65"/>
  <sheetViews>
    <sheetView view="pageBreakPreview" topLeftCell="A43" zoomScale="60" zoomScaleNormal="60" workbookViewId="0">
      <selection activeCell="I9" sqref="I9"/>
    </sheetView>
  </sheetViews>
  <sheetFormatPr defaultRowHeight="15" x14ac:dyDescent="0.25"/>
  <cols>
    <col min="1" max="1" width="35.7109375" customWidth="1"/>
    <col min="2" max="2" width="2.7109375" customWidth="1"/>
    <col min="3" max="3" width="12.7109375" customWidth="1"/>
    <col min="4" max="4" width="2.7109375" customWidth="1"/>
    <col min="5" max="5" width="12.7109375" customWidth="1"/>
    <col min="6" max="6" width="4.7109375" customWidth="1"/>
    <col min="7" max="7" width="12.7109375" customWidth="1"/>
    <col min="8" max="8" width="2.7109375" customWidth="1"/>
    <col min="9" max="9" width="12.7109375" customWidth="1"/>
    <col min="10" max="10" width="4.7109375" customWidth="1"/>
    <col min="11" max="11" width="12.7109375" customWidth="1"/>
    <col min="12" max="12" width="2.7109375" customWidth="1"/>
    <col min="13" max="13" width="12.7109375" customWidth="1"/>
    <col min="14" max="14" width="4.7109375" customWidth="1"/>
    <col min="15" max="15" width="12.7109375" customWidth="1"/>
    <col min="16" max="16" width="2.7109375" customWidth="1"/>
    <col min="17" max="17" width="12.7109375" customWidth="1"/>
    <col min="19" max="19" width="26.5703125" bestFit="1" customWidth="1"/>
    <col min="20" max="20" width="9.140625" customWidth="1"/>
    <col min="21" max="21" width="11" customWidth="1"/>
    <col min="23" max="23" width="11" customWidth="1"/>
    <col min="25" max="25" width="11" customWidth="1"/>
    <col min="27" max="27" width="11" customWidth="1"/>
    <col min="29" max="29" width="11" customWidth="1"/>
    <col min="31" max="31" width="11" customWidth="1"/>
    <col min="33" max="33" width="11" customWidth="1"/>
    <col min="35" max="35" width="11" customWidth="1"/>
  </cols>
  <sheetData>
    <row r="1" spans="1:17" s="1" customFormat="1" ht="26.25" x14ac:dyDescent="0.4">
      <c r="A1" s="84" t="s">
        <v>19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7" s="1" customFormat="1" ht="18" x14ac:dyDescent="0.25"/>
    <row r="3" spans="1:17" s="1" customFormat="1" ht="20.25" x14ac:dyDescent="0.3">
      <c r="C3" s="21">
        <v>2016</v>
      </c>
      <c r="D3" s="21"/>
      <c r="E3" s="21"/>
      <c r="G3" s="21">
        <v>2016</v>
      </c>
      <c r="H3" s="21"/>
      <c r="I3" s="21"/>
      <c r="K3" s="21">
        <v>2016</v>
      </c>
      <c r="L3" s="21"/>
      <c r="M3" s="21"/>
      <c r="O3" s="21">
        <v>2016</v>
      </c>
      <c r="P3" s="21"/>
      <c r="Q3" s="21"/>
    </row>
    <row r="4" spans="1:17" s="1" customFormat="1" ht="18" x14ac:dyDescent="0.25">
      <c r="C4" s="17" t="s">
        <v>15</v>
      </c>
      <c r="D4" s="17"/>
      <c r="E4" s="17"/>
      <c r="G4" s="17" t="s">
        <v>14</v>
      </c>
      <c r="H4" s="17"/>
      <c r="I4" s="17"/>
      <c r="K4" s="17" t="s">
        <v>13</v>
      </c>
      <c r="L4" s="17"/>
      <c r="M4" s="17"/>
      <c r="O4" s="17" t="s">
        <v>28</v>
      </c>
      <c r="P4" s="17"/>
      <c r="Q4" s="17"/>
    </row>
    <row r="5" spans="1:17" s="1" customFormat="1" ht="18" x14ac:dyDescent="0.25">
      <c r="C5" s="13" t="s">
        <v>10</v>
      </c>
      <c r="D5" s="14"/>
      <c r="E5" s="13" t="s">
        <v>9</v>
      </c>
      <c r="G5" s="13" t="s">
        <v>10</v>
      </c>
      <c r="H5" s="14"/>
      <c r="I5" s="13" t="s">
        <v>9</v>
      </c>
      <c r="K5" s="13" t="s">
        <v>10</v>
      </c>
      <c r="L5" s="14"/>
      <c r="M5" s="13" t="s">
        <v>9</v>
      </c>
      <c r="O5" s="13" t="s">
        <v>10</v>
      </c>
      <c r="P5" s="14"/>
      <c r="Q5" s="13" t="s">
        <v>9</v>
      </c>
    </row>
    <row r="6" spans="1:17" s="1" customFormat="1" ht="18" x14ac:dyDescent="0.25"/>
    <row r="7" spans="1:17" s="1" customFormat="1" ht="16.149999999999999" customHeight="1" collapsed="1" x14ac:dyDescent="0.25">
      <c r="A7" s="1" t="s">
        <v>26</v>
      </c>
      <c r="C7" s="57">
        <v>5</v>
      </c>
      <c r="D7" s="57"/>
      <c r="E7" s="57">
        <v>868</v>
      </c>
      <c r="G7" s="57">
        <f>C7+2</f>
        <v>7</v>
      </c>
      <c r="H7" s="57"/>
      <c r="I7" s="57">
        <f>E7+232</f>
        <v>1100</v>
      </c>
      <c r="K7" s="57">
        <f>G7+1</f>
        <v>8</v>
      </c>
      <c r="L7" s="57"/>
      <c r="M7" s="57">
        <f>I7+99</f>
        <v>1199</v>
      </c>
      <c r="O7" s="57">
        <f>K7+2</f>
        <v>10</v>
      </c>
      <c r="P7" s="57"/>
      <c r="Q7" s="57">
        <f>M7+286</f>
        <v>1485</v>
      </c>
    </row>
    <row r="8" spans="1:17" s="1" customFormat="1" ht="16.149999999999999" customHeight="1" x14ac:dyDescent="0.25">
      <c r="C8" s="57"/>
      <c r="D8" s="57"/>
      <c r="E8" s="57"/>
      <c r="G8" s="57"/>
      <c r="H8" s="57"/>
      <c r="I8" s="57"/>
      <c r="K8" s="57"/>
      <c r="L8" s="57"/>
      <c r="M8" s="57"/>
      <c r="O8" s="57"/>
      <c r="P8" s="57"/>
      <c r="Q8" s="57"/>
    </row>
    <row r="9" spans="1:17" s="1" customFormat="1" ht="16.149999999999999" customHeight="1" x14ac:dyDescent="0.25">
      <c r="A9" s="1" t="s">
        <v>45</v>
      </c>
      <c r="C9" s="57">
        <v>1</v>
      </c>
      <c r="D9" s="57"/>
      <c r="E9" s="57">
        <v>241</v>
      </c>
      <c r="G9" s="57">
        <f>C9</f>
        <v>1</v>
      </c>
      <c r="H9" s="57"/>
      <c r="I9" s="57">
        <f>E9</f>
        <v>241</v>
      </c>
      <c r="K9" s="57">
        <f>G9</f>
        <v>1</v>
      </c>
      <c r="L9" s="57"/>
      <c r="M9" s="57">
        <f>I9</f>
        <v>241</v>
      </c>
      <c r="O9" s="57">
        <f>K9</f>
        <v>1</v>
      </c>
      <c r="P9" s="57"/>
      <c r="Q9" s="57">
        <f>M9</f>
        <v>241</v>
      </c>
    </row>
    <row r="10" spans="1:17" s="1" customFormat="1" ht="16.149999999999999" customHeight="1" x14ac:dyDescent="0.25">
      <c r="C10" s="57"/>
      <c r="D10" s="57"/>
      <c r="E10" s="57"/>
      <c r="G10" s="57"/>
      <c r="H10" s="57"/>
      <c r="I10" s="57"/>
      <c r="K10" s="57"/>
      <c r="L10" s="57"/>
      <c r="M10" s="57"/>
      <c r="O10" s="57"/>
      <c r="P10" s="57"/>
      <c r="Q10" s="57"/>
    </row>
    <row r="11" spans="1:17" s="1" customFormat="1" ht="16.149999999999999" customHeight="1" x14ac:dyDescent="0.25">
      <c r="A11" s="1" t="s">
        <v>3</v>
      </c>
      <c r="C11" s="57">
        <v>1</v>
      </c>
      <c r="D11" s="57"/>
      <c r="E11" s="57">
        <v>71</v>
      </c>
      <c r="G11" s="57">
        <f>C11</f>
        <v>1</v>
      </c>
      <c r="H11" s="57"/>
      <c r="I11" s="57">
        <f>E11</f>
        <v>71</v>
      </c>
      <c r="K11" s="57">
        <f>G11</f>
        <v>1</v>
      </c>
      <c r="L11" s="57"/>
      <c r="M11" s="57">
        <f>I11</f>
        <v>71</v>
      </c>
      <c r="O11" s="57">
        <f>K11</f>
        <v>1</v>
      </c>
      <c r="P11" s="57"/>
      <c r="Q11" s="57">
        <f>M11</f>
        <v>71</v>
      </c>
    </row>
    <row r="12" spans="1:17" s="1" customFormat="1" ht="16.149999999999999" customHeight="1" x14ac:dyDescent="0.25">
      <c r="C12" s="57"/>
      <c r="D12" s="57"/>
      <c r="E12" s="57"/>
      <c r="G12" s="57"/>
      <c r="H12" s="57"/>
      <c r="I12" s="57"/>
      <c r="K12" s="57"/>
      <c r="L12" s="57"/>
      <c r="M12" s="57"/>
      <c r="O12" s="57"/>
      <c r="P12" s="57"/>
      <c r="Q12" s="57"/>
    </row>
    <row r="13" spans="1:17" s="1" customFormat="1" ht="16.149999999999999" customHeight="1" x14ac:dyDescent="0.25">
      <c r="A13" s="1" t="s">
        <v>1</v>
      </c>
      <c r="C13" s="74">
        <v>1</v>
      </c>
      <c r="D13" s="74"/>
      <c r="E13" s="74">
        <v>129</v>
      </c>
      <c r="G13" s="74">
        <f>C13</f>
        <v>1</v>
      </c>
      <c r="H13" s="74"/>
      <c r="I13" s="74">
        <f>E13</f>
        <v>129</v>
      </c>
      <c r="K13" s="74">
        <f>G13</f>
        <v>1</v>
      </c>
      <c r="L13" s="74"/>
      <c r="M13" s="74">
        <f>I13</f>
        <v>129</v>
      </c>
      <c r="O13" s="57">
        <f>K13</f>
        <v>1</v>
      </c>
      <c r="P13" s="74"/>
      <c r="Q13" s="57">
        <f>M13</f>
        <v>129</v>
      </c>
    </row>
    <row r="14" spans="1:17" s="1" customFormat="1" ht="16.149999999999999" customHeight="1" x14ac:dyDescent="0.25">
      <c r="C14" s="74"/>
      <c r="D14" s="74"/>
      <c r="E14" s="74"/>
      <c r="G14" s="74"/>
      <c r="H14" s="74"/>
      <c r="I14" s="74"/>
      <c r="K14" s="74"/>
      <c r="L14" s="74"/>
      <c r="M14" s="74"/>
      <c r="O14" s="74"/>
      <c r="P14" s="74"/>
      <c r="Q14" s="74"/>
    </row>
    <row r="15" spans="1:17" s="1" customFormat="1" ht="16.149999999999999" customHeight="1" x14ac:dyDescent="0.25">
      <c r="A15" s="1" t="s">
        <v>47</v>
      </c>
      <c r="C15" s="74">
        <v>1</v>
      </c>
      <c r="D15" s="74"/>
      <c r="E15" s="74">
        <v>186</v>
      </c>
      <c r="G15" s="74">
        <f>C15+1</f>
        <v>2</v>
      </c>
      <c r="H15" s="74"/>
      <c r="I15" s="74">
        <f>E15+108</f>
        <v>294</v>
      </c>
      <c r="K15" s="74">
        <f>G15</f>
        <v>2</v>
      </c>
      <c r="L15" s="74"/>
      <c r="M15" s="74">
        <f>I15</f>
        <v>294</v>
      </c>
      <c r="O15" s="57">
        <f>K15</f>
        <v>2</v>
      </c>
      <c r="P15" s="74"/>
      <c r="Q15" s="57">
        <f>M15</f>
        <v>294</v>
      </c>
    </row>
    <row r="16" spans="1:17" s="1" customFormat="1" ht="16.149999999999999" customHeight="1" x14ac:dyDescent="0.25">
      <c r="C16" s="74"/>
      <c r="D16" s="74"/>
      <c r="E16" s="74"/>
      <c r="G16" s="74"/>
      <c r="H16" s="74"/>
      <c r="I16" s="74"/>
      <c r="K16" s="74"/>
      <c r="L16" s="74"/>
      <c r="M16" s="74"/>
      <c r="O16" s="74"/>
      <c r="P16" s="74"/>
      <c r="Q16" s="74"/>
    </row>
    <row r="17" spans="1:35" s="1" customFormat="1" ht="16.149999999999999" customHeight="1" x14ac:dyDescent="0.25">
      <c r="A17" s="1" t="s">
        <v>4</v>
      </c>
      <c r="C17" s="74">
        <v>0</v>
      </c>
      <c r="D17" s="74"/>
      <c r="E17" s="74">
        <v>0</v>
      </c>
      <c r="G17" s="74">
        <f>C17+2</f>
        <v>2</v>
      </c>
      <c r="H17" s="74"/>
      <c r="I17" s="74">
        <f>E17+499</f>
        <v>499</v>
      </c>
      <c r="K17" s="74">
        <f>G17+1+1+1</f>
        <v>5</v>
      </c>
      <c r="L17" s="74"/>
      <c r="M17" s="74">
        <f>I17+333+170+201</f>
        <v>1203</v>
      </c>
      <c r="O17" s="57">
        <f>K17</f>
        <v>5</v>
      </c>
      <c r="P17" s="74"/>
      <c r="Q17" s="57">
        <f>M17</f>
        <v>1203</v>
      </c>
    </row>
    <row r="18" spans="1:35" s="1" customFormat="1" ht="16.149999999999999" customHeight="1" x14ac:dyDescent="0.25">
      <c r="C18" s="74"/>
      <c r="D18" s="74"/>
      <c r="E18" s="74"/>
      <c r="G18" s="74"/>
      <c r="H18" s="74"/>
      <c r="I18" s="74"/>
      <c r="K18" s="74"/>
      <c r="L18" s="74"/>
      <c r="M18" s="74"/>
      <c r="O18" s="74"/>
      <c r="P18" s="74"/>
      <c r="Q18" s="74"/>
    </row>
    <row r="19" spans="1:35" s="1" customFormat="1" ht="16.149999999999999" customHeight="1" x14ac:dyDescent="0.25">
      <c r="A19" s="1" t="s">
        <v>30</v>
      </c>
      <c r="C19" s="74">
        <v>0</v>
      </c>
      <c r="D19" s="74"/>
      <c r="E19" s="74">
        <v>0</v>
      </c>
      <c r="G19" s="74">
        <f>C19+2</f>
        <v>2</v>
      </c>
      <c r="H19" s="74"/>
      <c r="I19" s="74">
        <f>E19+379</f>
        <v>379</v>
      </c>
      <c r="K19" s="74">
        <f>G19+1</f>
        <v>3</v>
      </c>
      <c r="L19" s="74"/>
      <c r="M19" s="74">
        <f>I19+76</f>
        <v>455</v>
      </c>
      <c r="O19" s="57">
        <f>K19+5</f>
        <v>8</v>
      </c>
      <c r="P19" s="74"/>
      <c r="Q19" s="57">
        <f>M19+2971</f>
        <v>3426</v>
      </c>
    </row>
    <row r="20" spans="1:35" s="1" customFormat="1" ht="16.149999999999999" customHeight="1" x14ac:dyDescent="0.25">
      <c r="C20" s="74"/>
      <c r="D20" s="74"/>
      <c r="E20" s="74"/>
      <c r="G20" s="74"/>
      <c r="H20" s="74"/>
      <c r="I20" s="74"/>
      <c r="K20" s="74"/>
      <c r="L20" s="74"/>
      <c r="M20" s="74"/>
      <c r="O20" s="74"/>
      <c r="P20" s="74"/>
      <c r="Q20" s="74"/>
    </row>
    <row r="21" spans="1:35" s="1" customFormat="1" ht="16.149999999999999" customHeight="1" x14ac:dyDescent="0.25">
      <c r="A21" s="1" t="s">
        <v>25</v>
      </c>
      <c r="C21" s="74">
        <v>0</v>
      </c>
      <c r="D21" s="74"/>
      <c r="E21" s="74">
        <v>0</v>
      </c>
      <c r="G21" s="74">
        <f>C21+5</f>
        <v>5</v>
      </c>
      <c r="H21" s="74"/>
      <c r="I21" s="74">
        <f>E21+470</f>
        <v>470</v>
      </c>
      <c r="K21" s="74">
        <f>G21+1</f>
        <v>6</v>
      </c>
      <c r="L21" s="74"/>
      <c r="M21" s="74">
        <f>I21+103</f>
        <v>573</v>
      </c>
      <c r="O21" s="57">
        <f>K21+1</f>
        <v>7</v>
      </c>
      <c r="P21" s="74"/>
      <c r="Q21" s="57">
        <f>M21+350</f>
        <v>923</v>
      </c>
    </row>
    <row r="22" spans="1:35" s="1" customFormat="1" ht="15.75" customHeight="1" x14ac:dyDescent="0.25">
      <c r="C22" s="57"/>
      <c r="D22" s="57"/>
      <c r="E22" s="57"/>
      <c r="G22" s="57"/>
      <c r="H22" s="57"/>
      <c r="I22" s="57"/>
      <c r="K22" s="57"/>
      <c r="L22" s="57"/>
      <c r="M22" s="57"/>
      <c r="O22" s="57"/>
      <c r="P22" s="57"/>
      <c r="Q22" s="57"/>
    </row>
    <row r="23" spans="1:35" s="1" customFormat="1" ht="16.149999999999999" customHeight="1" x14ac:dyDescent="0.25">
      <c r="A23" s="1" t="s">
        <v>44</v>
      </c>
      <c r="C23" s="57">
        <v>0</v>
      </c>
      <c r="D23" s="57"/>
      <c r="E23" s="57">
        <v>0</v>
      </c>
      <c r="G23" s="57">
        <f>C23</f>
        <v>0</v>
      </c>
      <c r="H23" s="57"/>
      <c r="I23" s="57">
        <f>E23</f>
        <v>0</v>
      </c>
      <c r="K23" s="57">
        <f>G23+1</f>
        <v>1</v>
      </c>
      <c r="L23" s="57"/>
      <c r="M23" s="57">
        <f>I23+102</f>
        <v>102</v>
      </c>
      <c r="O23" s="57">
        <f>K23+2</f>
        <v>3</v>
      </c>
      <c r="P23" s="57"/>
      <c r="Q23" s="57">
        <f>M23+301</f>
        <v>403</v>
      </c>
    </row>
    <row r="24" spans="1:35" s="1" customFormat="1" ht="16.149999999999999" customHeight="1" x14ac:dyDescent="0.25">
      <c r="C24" s="57"/>
      <c r="D24" s="57"/>
      <c r="E24" s="57"/>
      <c r="G24" s="57"/>
      <c r="H24" s="57"/>
      <c r="I24" s="57"/>
      <c r="K24" s="57"/>
      <c r="L24" s="57"/>
      <c r="M24" s="57"/>
      <c r="O24" s="57"/>
      <c r="P24" s="57"/>
      <c r="Q24" s="57"/>
    </row>
    <row r="25" spans="1:35" s="1" customFormat="1" ht="16.149999999999999" customHeight="1" x14ac:dyDescent="0.25">
      <c r="A25" s="1" t="s">
        <v>46</v>
      </c>
      <c r="C25" s="57">
        <v>0</v>
      </c>
      <c r="D25" s="57"/>
      <c r="E25" s="57">
        <v>0</v>
      </c>
      <c r="G25" s="57">
        <v>0</v>
      </c>
      <c r="H25" s="57"/>
      <c r="I25" s="57">
        <v>0</v>
      </c>
      <c r="K25" s="57">
        <v>0</v>
      </c>
      <c r="L25" s="57"/>
      <c r="M25" s="57">
        <v>0</v>
      </c>
      <c r="O25" s="57">
        <v>4</v>
      </c>
      <c r="P25" s="57"/>
      <c r="Q25" s="57">
        <v>845</v>
      </c>
    </row>
    <row r="26" spans="1:35" s="1" customFormat="1" ht="16.149999999999999" customHeight="1" x14ac:dyDescent="0.25">
      <c r="C26" s="57"/>
      <c r="D26" s="57"/>
      <c r="E26" s="57"/>
      <c r="G26" s="57"/>
      <c r="H26" s="57"/>
      <c r="I26" s="57"/>
      <c r="K26" s="57"/>
      <c r="L26" s="57"/>
      <c r="M26" s="57"/>
      <c r="O26" s="57"/>
      <c r="P26" s="57"/>
      <c r="Q26" s="57"/>
    </row>
    <row r="27" spans="1:35" s="1" customFormat="1" ht="16.149999999999999" customHeight="1" x14ac:dyDescent="0.25">
      <c r="A27" s="1" t="s">
        <v>40</v>
      </c>
      <c r="C27" s="57">
        <v>0</v>
      </c>
      <c r="D27" s="57"/>
      <c r="E27" s="57">
        <v>0</v>
      </c>
      <c r="G27" s="57">
        <v>0</v>
      </c>
      <c r="H27" s="57"/>
      <c r="I27" s="57">
        <v>0</v>
      </c>
      <c r="K27" s="57">
        <v>0</v>
      </c>
      <c r="L27" s="57"/>
      <c r="M27" s="57">
        <v>0</v>
      </c>
      <c r="O27" s="57">
        <v>2</v>
      </c>
      <c r="P27" s="57"/>
      <c r="Q27" s="57">
        <v>609</v>
      </c>
    </row>
    <row r="28" spans="1:35" s="1" customFormat="1" ht="16.149999999999999" customHeight="1" x14ac:dyDescent="0.25">
      <c r="C28" s="57"/>
      <c r="D28" s="57"/>
      <c r="E28" s="57"/>
      <c r="G28" s="57"/>
      <c r="H28" s="57"/>
      <c r="I28" s="57"/>
      <c r="K28" s="57"/>
      <c r="L28" s="57"/>
      <c r="M28" s="57"/>
      <c r="O28" s="57"/>
      <c r="P28" s="57"/>
      <c r="Q28" s="57"/>
      <c r="S28" s="49" t="s">
        <v>37</v>
      </c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</row>
    <row r="29" spans="1:35" s="1" customFormat="1" ht="21.75" customHeight="1" collapsed="1" thickBot="1" x14ac:dyDescent="0.3">
      <c r="A29" s="7" t="s">
        <v>0</v>
      </c>
      <c r="B29" s="7"/>
      <c r="C29" s="60">
        <f>SUM(C7:C28)</f>
        <v>9</v>
      </c>
      <c r="D29" s="57"/>
      <c r="E29" s="60">
        <f>SUM(E7:E28)</f>
        <v>1495</v>
      </c>
      <c r="G29" s="60">
        <f>SUM(G7:G28)</f>
        <v>21</v>
      </c>
      <c r="H29" s="57"/>
      <c r="I29" s="60">
        <f>SUM(I7:I28)</f>
        <v>3183</v>
      </c>
      <c r="K29" s="60">
        <f>SUM(K7:K28)</f>
        <v>28</v>
      </c>
      <c r="L29" s="57"/>
      <c r="M29" s="60">
        <f>SUM(M7:M28)</f>
        <v>4267</v>
      </c>
      <c r="O29" s="60">
        <f>SUM(O7:O28)</f>
        <v>44</v>
      </c>
      <c r="P29" s="57"/>
      <c r="Q29" s="60">
        <f>SUM(Q7:Q28)</f>
        <v>9629</v>
      </c>
      <c r="S29" s="49" t="s">
        <v>36</v>
      </c>
      <c r="T29" s="49"/>
      <c r="U29" s="49">
        <f>C29</f>
        <v>9</v>
      </c>
      <c r="V29" s="49"/>
      <c r="W29" s="49">
        <f>E29</f>
        <v>1495</v>
      </c>
      <c r="X29" s="49"/>
      <c r="Y29" s="49">
        <f>G29-C29</f>
        <v>12</v>
      </c>
      <c r="Z29" s="49"/>
      <c r="AA29" s="49">
        <f>I29-E29</f>
        <v>1688</v>
      </c>
      <c r="AB29" s="49"/>
      <c r="AC29" s="49">
        <f>K29-G29</f>
        <v>7</v>
      </c>
      <c r="AD29" s="49"/>
      <c r="AE29" s="49">
        <f>M29-I29</f>
        <v>1084</v>
      </c>
      <c r="AF29" s="49"/>
      <c r="AG29" s="49">
        <f>O29-K29</f>
        <v>16</v>
      </c>
      <c r="AH29" s="49"/>
      <c r="AI29" s="49">
        <f>Q29-M29</f>
        <v>5362</v>
      </c>
    </row>
    <row r="30" spans="1:35" s="1" customFormat="1" ht="21.75" customHeight="1" thickTop="1" x14ac:dyDescent="0.25">
      <c r="A30" s="7"/>
      <c r="B30" s="7"/>
      <c r="C30" s="69"/>
      <c r="D30" s="57"/>
      <c r="E30" s="69"/>
      <c r="G30" s="69"/>
      <c r="H30" s="57"/>
      <c r="I30" s="69"/>
      <c r="K30" s="69"/>
      <c r="L30" s="57"/>
      <c r="M30" s="69"/>
      <c r="O30" s="69"/>
      <c r="P30" s="57"/>
      <c r="Q30" s="6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</row>
    <row r="31" spans="1:35" ht="16.149999999999999" customHeight="1" x14ac:dyDescent="0.25">
      <c r="C31" s="71"/>
      <c r="D31" s="71"/>
      <c r="E31" s="71"/>
    </row>
    <row r="32" spans="1:35" ht="20.25" x14ac:dyDescent="0.3">
      <c r="A32" s="1"/>
      <c r="B32" s="1"/>
      <c r="C32" s="21">
        <v>2017</v>
      </c>
      <c r="D32" s="21"/>
      <c r="E32" s="21"/>
      <c r="F32" s="1"/>
      <c r="G32" s="21">
        <v>2017</v>
      </c>
      <c r="H32" s="21"/>
      <c r="I32" s="21"/>
      <c r="J32" s="1"/>
      <c r="K32" s="21">
        <v>2017</v>
      </c>
      <c r="L32" s="21"/>
      <c r="M32" s="21"/>
      <c r="N32" s="1"/>
      <c r="O32" s="21">
        <v>2017</v>
      </c>
      <c r="P32" s="21"/>
      <c r="Q32" s="21"/>
    </row>
    <row r="33" spans="1:17" ht="18" x14ac:dyDescent="0.25">
      <c r="A33" s="1"/>
      <c r="B33" s="1"/>
      <c r="C33" s="17" t="s">
        <v>15</v>
      </c>
      <c r="D33" s="17"/>
      <c r="E33" s="17"/>
      <c r="F33" s="1"/>
      <c r="G33" s="17" t="s">
        <v>14</v>
      </c>
      <c r="H33" s="17"/>
      <c r="I33" s="17"/>
      <c r="J33" s="1"/>
      <c r="K33" s="17" t="s">
        <v>13</v>
      </c>
      <c r="L33" s="17"/>
      <c r="M33" s="17"/>
      <c r="N33" s="1"/>
      <c r="O33" s="17" t="s">
        <v>28</v>
      </c>
      <c r="P33" s="17"/>
      <c r="Q33" s="17"/>
    </row>
    <row r="34" spans="1:17" ht="18" x14ac:dyDescent="0.25">
      <c r="A34" s="1"/>
      <c r="B34" s="1"/>
      <c r="C34" s="13" t="s">
        <v>10</v>
      </c>
      <c r="D34" s="14"/>
      <c r="E34" s="13" t="s">
        <v>9</v>
      </c>
      <c r="F34" s="1"/>
      <c r="G34" s="13" t="s">
        <v>10</v>
      </c>
      <c r="H34" s="14"/>
      <c r="I34" s="13" t="s">
        <v>9</v>
      </c>
      <c r="J34" s="1"/>
      <c r="K34" s="13" t="s">
        <v>10</v>
      </c>
      <c r="L34" s="14"/>
      <c r="M34" s="13" t="s">
        <v>9</v>
      </c>
      <c r="N34" s="1"/>
      <c r="O34" s="13" t="s">
        <v>10</v>
      </c>
      <c r="P34" s="14"/>
      <c r="Q34" s="13" t="s">
        <v>9</v>
      </c>
    </row>
    <row r="35" spans="1:17" ht="1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8" x14ac:dyDescent="0.25">
      <c r="A36" s="1" t="s">
        <v>26</v>
      </c>
      <c r="B36" s="1"/>
      <c r="C36" s="57">
        <v>7</v>
      </c>
      <c r="D36" s="57"/>
      <c r="E36" s="57">
        <f>2136-149</f>
        <v>1987</v>
      </c>
      <c r="F36" s="1"/>
      <c r="G36" s="69">
        <f>C36</f>
        <v>7</v>
      </c>
      <c r="H36" s="69"/>
      <c r="I36" s="69">
        <f>E36</f>
        <v>1987</v>
      </c>
      <c r="J36" s="1"/>
      <c r="K36" s="69">
        <f>G36+1</f>
        <v>8</v>
      </c>
      <c r="L36" s="69"/>
      <c r="M36" s="69">
        <f>I36+99</f>
        <v>2086</v>
      </c>
      <c r="N36" s="1"/>
      <c r="O36" s="69">
        <f>K36</f>
        <v>8</v>
      </c>
      <c r="P36" s="69"/>
      <c r="Q36" s="69">
        <f>M36</f>
        <v>2086</v>
      </c>
    </row>
    <row r="37" spans="1:17" ht="18" x14ac:dyDescent="0.25">
      <c r="A37" s="1"/>
      <c r="B37" s="1"/>
      <c r="C37" s="57"/>
      <c r="D37" s="57"/>
      <c r="E37" s="57"/>
      <c r="F37" s="1"/>
      <c r="G37" s="69"/>
      <c r="H37" s="69"/>
      <c r="I37" s="69"/>
      <c r="J37" s="1"/>
      <c r="K37" s="69"/>
      <c r="L37" s="69"/>
      <c r="M37" s="69"/>
      <c r="N37" s="1"/>
      <c r="O37" s="69"/>
      <c r="P37" s="69"/>
      <c r="Q37" s="69"/>
    </row>
    <row r="38" spans="1:17" ht="18" x14ac:dyDescent="0.25">
      <c r="A38" s="1" t="s">
        <v>45</v>
      </c>
      <c r="B38" s="1"/>
      <c r="C38" s="57">
        <v>1</v>
      </c>
      <c r="D38" s="57"/>
      <c r="E38" s="57">
        <v>393</v>
      </c>
      <c r="F38" s="1"/>
      <c r="G38" s="69">
        <f>C38+3</f>
        <v>4</v>
      </c>
      <c r="H38" s="69"/>
      <c r="I38" s="69">
        <f>E38+873</f>
        <v>1266</v>
      </c>
      <c r="J38" s="1"/>
      <c r="K38" s="69">
        <f>G38+4</f>
        <v>8</v>
      </c>
      <c r="L38" s="69"/>
      <c r="M38" s="69">
        <f>I38+700</f>
        <v>1966</v>
      </c>
      <c r="N38" s="1"/>
      <c r="O38" s="69">
        <f>K38+2</f>
        <v>10</v>
      </c>
      <c r="P38" s="69"/>
      <c r="Q38" s="69">
        <f>M38+181+161</f>
        <v>2308</v>
      </c>
    </row>
    <row r="39" spans="1:17" ht="18" x14ac:dyDescent="0.25">
      <c r="A39" s="1"/>
      <c r="B39" s="1"/>
      <c r="C39" s="57"/>
      <c r="D39" s="57"/>
      <c r="E39" s="57"/>
      <c r="F39" s="1"/>
      <c r="G39" s="69"/>
      <c r="H39" s="69"/>
      <c r="I39" s="69"/>
      <c r="J39" s="1"/>
      <c r="K39" s="69"/>
      <c r="L39" s="69"/>
      <c r="M39" s="69"/>
      <c r="N39" s="1"/>
      <c r="O39" s="69"/>
      <c r="P39" s="69"/>
      <c r="Q39" s="69"/>
    </row>
    <row r="40" spans="1:17" ht="18" x14ac:dyDescent="0.25">
      <c r="A40" s="1" t="s">
        <v>6</v>
      </c>
      <c r="B40" s="1"/>
      <c r="C40" s="57">
        <v>0</v>
      </c>
      <c r="D40" s="57"/>
      <c r="E40" s="57">
        <v>0</v>
      </c>
      <c r="F40" s="1"/>
      <c r="G40" s="69">
        <f>C40+1</f>
        <v>1</v>
      </c>
      <c r="H40" s="69"/>
      <c r="I40" s="69">
        <f>E40+214</f>
        <v>214</v>
      </c>
      <c r="J40" s="1"/>
      <c r="K40" s="69">
        <f>G40+1</f>
        <v>2</v>
      </c>
      <c r="L40" s="69"/>
      <c r="M40" s="69">
        <f>I40+241</f>
        <v>455</v>
      </c>
      <c r="N40" s="1"/>
      <c r="O40" s="69">
        <f>K40</f>
        <v>2</v>
      </c>
      <c r="P40" s="69"/>
      <c r="Q40" s="69">
        <f>M40</f>
        <v>455</v>
      </c>
    </row>
    <row r="41" spans="1:17" ht="18" x14ac:dyDescent="0.25">
      <c r="A41" s="1"/>
      <c r="B41" s="1"/>
      <c r="C41" s="57"/>
      <c r="D41" s="57"/>
      <c r="E41" s="57"/>
      <c r="F41" s="1"/>
      <c r="G41" s="69"/>
      <c r="H41" s="69"/>
      <c r="I41" s="69"/>
      <c r="J41" s="1"/>
      <c r="K41" s="69"/>
      <c r="L41" s="69"/>
      <c r="M41" s="69"/>
      <c r="N41" s="1"/>
      <c r="O41" s="69"/>
      <c r="P41" s="69"/>
      <c r="Q41" s="69"/>
    </row>
    <row r="42" spans="1:17" ht="18" x14ac:dyDescent="0.25">
      <c r="A42" s="1" t="s">
        <v>4</v>
      </c>
      <c r="B42" s="1"/>
      <c r="C42" s="74">
        <v>1</v>
      </c>
      <c r="D42" s="74"/>
      <c r="E42" s="74">
        <v>121</v>
      </c>
      <c r="F42" s="1"/>
      <c r="G42" s="85">
        <f>C42</f>
        <v>1</v>
      </c>
      <c r="H42" s="85"/>
      <c r="I42" s="85">
        <f>E42</f>
        <v>121</v>
      </c>
      <c r="J42" s="1"/>
      <c r="K42" s="85">
        <f>G42</f>
        <v>1</v>
      </c>
      <c r="L42" s="85"/>
      <c r="M42" s="85">
        <f>I42</f>
        <v>121</v>
      </c>
      <c r="N42" s="1"/>
      <c r="O42" s="69">
        <f>K42+1</f>
        <v>2</v>
      </c>
      <c r="P42" s="69"/>
      <c r="Q42" s="69">
        <f>M42+187</f>
        <v>308</v>
      </c>
    </row>
    <row r="43" spans="1:17" ht="18" x14ac:dyDescent="0.25">
      <c r="A43" s="1"/>
      <c r="B43" s="1"/>
      <c r="C43" s="74"/>
      <c r="D43" s="74"/>
      <c r="E43" s="74"/>
      <c r="F43" s="1"/>
      <c r="G43" s="85"/>
      <c r="H43" s="85"/>
      <c r="I43" s="85"/>
      <c r="J43" s="1"/>
      <c r="K43" s="85"/>
      <c r="L43" s="85"/>
      <c r="M43" s="85"/>
      <c r="N43" s="1"/>
      <c r="O43" s="85"/>
      <c r="P43" s="85"/>
      <c r="Q43" s="85"/>
    </row>
    <row r="44" spans="1:17" ht="18" x14ac:dyDescent="0.25">
      <c r="A44" s="1" t="s">
        <v>25</v>
      </c>
      <c r="B44" s="1"/>
      <c r="C44" s="74">
        <v>2</v>
      </c>
      <c r="D44" s="74"/>
      <c r="E44" s="74">
        <v>213</v>
      </c>
      <c r="F44" s="1"/>
      <c r="G44" s="85">
        <f>C44+1</f>
        <v>3</v>
      </c>
      <c r="H44" s="85"/>
      <c r="I44" s="85">
        <f>E44+60</f>
        <v>273</v>
      </c>
      <c r="J44" s="1"/>
      <c r="K44" s="85">
        <f>G44</f>
        <v>3</v>
      </c>
      <c r="L44" s="85"/>
      <c r="M44" s="85">
        <f>I44</f>
        <v>273</v>
      </c>
      <c r="N44" s="1"/>
      <c r="O44" s="69">
        <f>K44+2</f>
        <v>5</v>
      </c>
      <c r="P44" s="69"/>
      <c r="Q44" s="69">
        <f>M44+120+64</f>
        <v>457</v>
      </c>
    </row>
    <row r="45" spans="1:17" ht="18" x14ac:dyDescent="0.25">
      <c r="A45" s="1"/>
      <c r="B45" s="1"/>
      <c r="C45" s="74"/>
      <c r="D45" s="74"/>
      <c r="E45" s="74"/>
      <c r="F45" s="1"/>
      <c r="G45" s="85"/>
      <c r="H45" s="85"/>
      <c r="I45" s="85"/>
      <c r="J45" s="1"/>
      <c r="K45" s="85"/>
      <c r="L45" s="85"/>
      <c r="M45" s="85"/>
      <c r="N45" s="1"/>
      <c r="O45" s="85"/>
      <c r="P45" s="85"/>
      <c r="Q45" s="85"/>
    </row>
    <row r="46" spans="1:17" ht="18" x14ac:dyDescent="0.25">
      <c r="A46" s="1" t="s">
        <v>30</v>
      </c>
      <c r="B46" s="1"/>
      <c r="C46" s="57">
        <v>0</v>
      </c>
      <c r="D46" s="57"/>
      <c r="E46" s="57">
        <v>0</v>
      </c>
      <c r="F46" s="1"/>
      <c r="G46" s="69">
        <v>1</v>
      </c>
      <c r="H46" s="69"/>
      <c r="I46" s="69">
        <v>207</v>
      </c>
      <c r="J46" s="1"/>
      <c r="K46" s="69">
        <f>G46+6</f>
        <v>7</v>
      </c>
      <c r="L46" s="69"/>
      <c r="M46" s="69">
        <f>I46+1084</f>
        <v>1291</v>
      </c>
      <c r="N46" s="1"/>
      <c r="O46" s="69">
        <f>K46+1</f>
        <v>8</v>
      </c>
      <c r="P46" s="69"/>
      <c r="Q46" s="69">
        <f>M46+218</f>
        <v>1509</v>
      </c>
    </row>
    <row r="47" spans="1:17" ht="18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8" x14ac:dyDescent="0.25">
      <c r="A48" s="1" t="s">
        <v>44</v>
      </c>
      <c r="B48" s="1"/>
      <c r="C48" s="57">
        <v>0</v>
      </c>
      <c r="D48" s="57"/>
      <c r="E48" s="57">
        <v>0</v>
      </c>
      <c r="F48" s="1"/>
      <c r="G48" s="69">
        <v>3</v>
      </c>
      <c r="H48" s="69"/>
      <c r="I48" s="69">
        <v>437</v>
      </c>
      <c r="J48" s="1"/>
      <c r="K48" s="69">
        <v>3</v>
      </c>
      <c r="L48" s="69"/>
      <c r="M48" s="69">
        <v>437</v>
      </c>
      <c r="N48" s="1"/>
      <c r="O48" s="69">
        <f>K48+3</f>
        <v>6</v>
      </c>
      <c r="P48" s="69"/>
      <c r="Q48" s="69">
        <f>M48+112+220+246</f>
        <v>1015</v>
      </c>
    </row>
    <row r="49" spans="1:35" ht="18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35" ht="18" x14ac:dyDescent="0.25">
      <c r="A50" s="1" t="s">
        <v>43</v>
      </c>
      <c r="B50" s="1"/>
      <c r="C50" s="57">
        <v>0</v>
      </c>
      <c r="D50" s="57"/>
      <c r="E50" s="57">
        <v>0</v>
      </c>
      <c r="F50" s="1"/>
      <c r="G50" s="69">
        <v>2</v>
      </c>
      <c r="H50" s="69"/>
      <c r="I50" s="69">
        <v>488</v>
      </c>
      <c r="J50" s="1"/>
      <c r="K50" s="69">
        <f>G50+1</f>
        <v>3</v>
      </c>
      <c r="L50" s="69"/>
      <c r="M50" s="69">
        <f>I50+180</f>
        <v>668</v>
      </c>
      <c r="N50" s="1"/>
      <c r="O50" s="69">
        <f>K50</f>
        <v>3</v>
      </c>
      <c r="P50" s="69"/>
      <c r="Q50" s="69">
        <f>M50</f>
        <v>668</v>
      </c>
    </row>
    <row r="51" spans="1:35" ht="18" x14ac:dyDescent="0.25">
      <c r="A51" s="1"/>
      <c r="B51" s="1"/>
      <c r="C51" s="57"/>
      <c r="D51" s="57"/>
      <c r="E51" s="57"/>
      <c r="F51" s="1"/>
      <c r="G51" s="69"/>
      <c r="H51" s="69"/>
      <c r="I51" s="69"/>
      <c r="J51" s="1"/>
      <c r="K51" s="69"/>
      <c r="L51" s="69"/>
      <c r="M51" s="69"/>
      <c r="N51" s="1"/>
      <c r="O51" s="69"/>
      <c r="P51" s="85"/>
      <c r="Q51" s="69"/>
    </row>
    <row r="52" spans="1:35" ht="18" x14ac:dyDescent="0.25">
      <c r="A52" s="1" t="s">
        <v>42</v>
      </c>
      <c r="B52" s="1"/>
      <c r="C52" s="57">
        <v>0</v>
      </c>
      <c r="D52" s="57"/>
      <c r="E52" s="57">
        <v>0</v>
      </c>
      <c r="F52" s="1"/>
      <c r="G52" s="69">
        <v>0</v>
      </c>
      <c r="H52" s="69"/>
      <c r="I52" s="69">
        <v>0</v>
      </c>
      <c r="J52" s="1"/>
      <c r="K52" s="69">
        <f>G52+1</f>
        <v>1</v>
      </c>
      <c r="L52" s="69"/>
      <c r="M52" s="69">
        <f>I52+187</f>
        <v>187</v>
      </c>
      <c r="N52" s="1"/>
      <c r="O52" s="69">
        <f>K52</f>
        <v>1</v>
      </c>
      <c r="P52" s="69"/>
      <c r="Q52" s="69">
        <f>M52</f>
        <v>187</v>
      </c>
    </row>
    <row r="53" spans="1:35" ht="18" x14ac:dyDescent="0.25">
      <c r="A53" s="1"/>
      <c r="B53" s="1"/>
      <c r="C53" s="57"/>
      <c r="D53" s="57"/>
      <c r="E53" s="57"/>
      <c r="F53" s="1"/>
      <c r="G53" s="69"/>
      <c r="H53" s="69"/>
      <c r="I53" s="69"/>
      <c r="J53" s="1"/>
      <c r="K53" s="69"/>
      <c r="L53" s="69"/>
      <c r="M53" s="69"/>
      <c r="N53" s="1"/>
      <c r="O53" s="69"/>
      <c r="P53" s="85"/>
      <c r="Q53" s="69"/>
    </row>
    <row r="54" spans="1:35" ht="18" x14ac:dyDescent="0.25">
      <c r="A54" s="1" t="s">
        <v>41</v>
      </c>
      <c r="B54" s="1"/>
      <c r="C54" s="57">
        <v>0</v>
      </c>
      <c r="D54" s="57"/>
      <c r="E54" s="57">
        <v>0</v>
      </c>
      <c r="F54" s="1"/>
      <c r="G54" s="69">
        <v>0</v>
      </c>
      <c r="H54" s="69"/>
      <c r="I54" s="69">
        <v>0</v>
      </c>
      <c r="J54" s="1"/>
      <c r="K54" s="69">
        <f>G54+1</f>
        <v>1</v>
      </c>
      <c r="L54" s="69"/>
      <c r="M54" s="69">
        <f>I54+358</f>
        <v>358</v>
      </c>
      <c r="N54" s="1"/>
      <c r="O54" s="69">
        <f>K54</f>
        <v>1</v>
      </c>
      <c r="P54" s="69"/>
      <c r="Q54" s="69">
        <f>M54</f>
        <v>358</v>
      </c>
    </row>
    <row r="55" spans="1:35" ht="18" x14ac:dyDescent="0.25">
      <c r="A55" s="1"/>
      <c r="B55" s="1"/>
      <c r="C55" s="57"/>
      <c r="D55" s="57"/>
      <c r="E55" s="57"/>
      <c r="F55" s="1"/>
      <c r="G55" s="69"/>
      <c r="H55" s="69"/>
      <c r="I55" s="69"/>
      <c r="J55" s="1"/>
      <c r="K55" s="69"/>
      <c r="L55" s="69"/>
      <c r="M55" s="69"/>
      <c r="N55" s="1"/>
      <c r="O55" s="69"/>
      <c r="P55" s="85"/>
      <c r="Q55" s="69"/>
    </row>
    <row r="56" spans="1:35" ht="18" x14ac:dyDescent="0.25">
      <c r="A56" s="1" t="s">
        <v>40</v>
      </c>
      <c r="B56" s="1"/>
      <c r="C56" s="57">
        <v>0</v>
      </c>
      <c r="D56" s="57"/>
      <c r="E56" s="57">
        <v>0</v>
      </c>
      <c r="F56" s="1"/>
      <c r="G56" s="69">
        <v>0</v>
      </c>
      <c r="H56" s="69"/>
      <c r="I56" s="69">
        <v>0</v>
      </c>
      <c r="J56" s="1"/>
      <c r="K56" s="69">
        <f>G56+1</f>
        <v>1</v>
      </c>
      <c r="L56" s="69"/>
      <c r="M56" s="69">
        <f>I56+414</f>
        <v>414</v>
      </c>
      <c r="N56" s="1"/>
      <c r="O56" s="69">
        <f>K56</f>
        <v>1</v>
      </c>
      <c r="P56" s="69"/>
      <c r="Q56" s="69">
        <f>M56</f>
        <v>414</v>
      </c>
    </row>
    <row r="57" spans="1:35" ht="18" x14ac:dyDescent="0.25">
      <c r="A57" s="1"/>
      <c r="B57" s="1"/>
      <c r="C57" s="57"/>
      <c r="D57" s="57"/>
      <c r="E57" s="57"/>
      <c r="F57" s="1"/>
      <c r="G57" s="69"/>
      <c r="H57" s="69"/>
      <c r="I57" s="69"/>
      <c r="J57" s="1"/>
      <c r="K57" s="69"/>
      <c r="L57" s="69"/>
      <c r="M57" s="69"/>
      <c r="N57" s="1"/>
      <c r="O57" s="69"/>
      <c r="P57" s="85"/>
      <c r="Q57" s="69"/>
    </row>
    <row r="58" spans="1:35" ht="18" x14ac:dyDescent="0.25">
      <c r="A58" s="1" t="s">
        <v>39</v>
      </c>
      <c r="B58" s="1"/>
      <c r="C58" s="57">
        <v>0</v>
      </c>
      <c r="D58" s="57"/>
      <c r="E58" s="57">
        <v>0</v>
      </c>
      <c r="F58" s="1"/>
      <c r="G58" s="69">
        <v>0</v>
      </c>
      <c r="H58" s="69"/>
      <c r="I58" s="69">
        <v>0</v>
      </c>
      <c r="J58" s="1"/>
      <c r="K58" s="69">
        <f>G58+1</f>
        <v>1</v>
      </c>
      <c r="L58" s="69"/>
      <c r="M58" s="69">
        <f>I58+256</f>
        <v>256</v>
      </c>
      <c r="N58" s="1"/>
      <c r="O58" s="69">
        <f>K58</f>
        <v>1</v>
      </c>
      <c r="P58" s="69"/>
      <c r="Q58" s="69">
        <f>M58</f>
        <v>256</v>
      </c>
    </row>
    <row r="59" spans="1:35" ht="18" x14ac:dyDescent="0.25">
      <c r="A59" s="1"/>
      <c r="B59" s="1"/>
      <c r="C59" s="57"/>
      <c r="D59" s="57"/>
      <c r="E59" s="57"/>
      <c r="F59" s="1"/>
      <c r="G59" s="69"/>
      <c r="H59" s="69"/>
      <c r="I59" s="69"/>
      <c r="J59" s="1"/>
      <c r="K59" s="69"/>
      <c r="L59" s="69"/>
      <c r="M59" s="69"/>
      <c r="N59" s="1"/>
      <c r="O59" s="69"/>
      <c r="P59" s="85"/>
      <c r="Q59" s="69"/>
    </row>
    <row r="60" spans="1:35" ht="18" x14ac:dyDescent="0.25">
      <c r="A60" s="1" t="s">
        <v>38</v>
      </c>
      <c r="B60" s="1"/>
      <c r="C60" s="57">
        <v>0</v>
      </c>
      <c r="D60" s="57"/>
      <c r="E60" s="57">
        <v>0</v>
      </c>
      <c r="F60" s="1"/>
      <c r="G60" s="69">
        <v>0</v>
      </c>
      <c r="H60" s="69"/>
      <c r="I60" s="69">
        <v>0</v>
      </c>
      <c r="J60" s="1"/>
      <c r="K60" s="69">
        <f>G60+1</f>
        <v>1</v>
      </c>
      <c r="L60" s="69"/>
      <c r="M60" s="69">
        <f>I60+92</f>
        <v>92</v>
      </c>
      <c r="N60" s="1"/>
      <c r="O60" s="69">
        <f>K60+1</f>
        <v>2</v>
      </c>
      <c r="P60" s="69"/>
      <c r="Q60" s="69">
        <f>M60+297</f>
        <v>389</v>
      </c>
    </row>
    <row r="61" spans="1:35" ht="18" x14ac:dyDescent="0.25">
      <c r="A61" s="1"/>
      <c r="B61" s="1"/>
      <c r="C61" s="57"/>
      <c r="D61" s="57"/>
      <c r="E61" s="57"/>
      <c r="F61" s="1"/>
      <c r="G61" s="69"/>
      <c r="H61" s="69"/>
      <c r="I61" s="69"/>
      <c r="J61" s="1"/>
      <c r="K61" s="69"/>
      <c r="L61" s="69"/>
      <c r="M61" s="69"/>
      <c r="N61" s="1"/>
      <c r="O61" s="69"/>
      <c r="P61" s="85"/>
      <c r="Q61" s="69"/>
    </row>
    <row r="62" spans="1:35" ht="18" x14ac:dyDescent="0.25">
      <c r="A62" s="1" t="s">
        <v>3</v>
      </c>
      <c r="B62" s="1"/>
      <c r="C62" s="57">
        <v>0</v>
      </c>
      <c r="D62" s="57"/>
      <c r="E62" s="57">
        <v>0</v>
      </c>
      <c r="F62" s="1"/>
      <c r="G62" s="69">
        <v>0</v>
      </c>
      <c r="H62" s="69"/>
      <c r="I62" s="69">
        <v>0</v>
      </c>
      <c r="J62" s="1"/>
      <c r="K62" s="69">
        <v>0</v>
      </c>
      <c r="L62" s="69"/>
      <c r="M62" s="69">
        <v>0</v>
      </c>
      <c r="N62" s="1"/>
      <c r="O62" s="69">
        <v>1</v>
      </c>
      <c r="P62" s="69"/>
      <c r="Q62" s="69">
        <v>128</v>
      </c>
    </row>
    <row r="63" spans="1:35" ht="18" x14ac:dyDescent="0.25">
      <c r="A63" s="1"/>
      <c r="B63" s="1"/>
      <c r="C63" s="74"/>
      <c r="D63" s="74"/>
      <c r="E63" s="74"/>
      <c r="F63" s="1"/>
      <c r="G63" s="85"/>
      <c r="H63" s="85"/>
      <c r="I63" s="85"/>
      <c r="J63" s="1"/>
      <c r="K63" s="85"/>
      <c r="L63" s="85"/>
      <c r="M63" s="85"/>
      <c r="N63" s="1"/>
      <c r="O63" s="69"/>
      <c r="P63" s="85"/>
      <c r="Q63" s="69"/>
      <c r="S63" s="49" t="s">
        <v>37</v>
      </c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</row>
    <row r="64" spans="1:35" ht="18.75" thickBot="1" x14ac:dyDescent="0.3">
      <c r="A64" s="7" t="s">
        <v>0</v>
      </c>
      <c r="B64" s="7"/>
      <c r="C64" s="60">
        <f>SUM(C36:C63)</f>
        <v>11</v>
      </c>
      <c r="D64" s="57"/>
      <c r="E64" s="60">
        <f>SUM(E36:E63)</f>
        <v>2714</v>
      </c>
      <c r="F64" s="1"/>
      <c r="G64" s="60">
        <f>SUM(G36:G63)</f>
        <v>22</v>
      </c>
      <c r="H64" s="69"/>
      <c r="I64" s="60">
        <f>SUM(I36:I63)</f>
        <v>4993</v>
      </c>
      <c r="J64" s="1"/>
      <c r="K64" s="60">
        <f>SUM(K36:K63)</f>
        <v>40</v>
      </c>
      <c r="L64" s="69"/>
      <c r="M64" s="60">
        <f>SUM(M36:M63)</f>
        <v>8604</v>
      </c>
      <c r="N64" s="1"/>
      <c r="O64" s="60">
        <f>SUM(O36:O63)</f>
        <v>51</v>
      </c>
      <c r="P64" s="69"/>
      <c r="Q64" s="60">
        <f>SUM(Q36:Q63)</f>
        <v>10538</v>
      </c>
      <c r="S64" s="49" t="s">
        <v>36</v>
      </c>
      <c r="T64" s="49"/>
      <c r="U64" s="49">
        <f>C64</f>
        <v>11</v>
      </c>
      <c r="V64" s="49"/>
      <c r="W64" s="49">
        <f>E64</f>
        <v>2714</v>
      </c>
      <c r="X64" s="49"/>
      <c r="Y64" s="49">
        <f>G64-C64</f>
        <v>11</v>
      </c>
      <c r="Z64" s="49"/>
      <c r="AA64" s="49">
        <f>I64-E64</f>
        <v>2279</v>
      </c>
      <c r="AB64" s="49"/>
      <c r="AC64" s="49">
        <f>K64-G64</f>
        <v>18</v>
      </c>
      <c r="AD64" s="49"/>
      <c r="AE64" s="49">
        <f>M64-I64</f>
        <v>3611</v>
      </c>
      <c r="AF64" s="49"/>
      <c r="AG64" s="49">
        <f>O64-K64</f>
        <v>11</v>
      </c>
      <c r="AH64" s="49"/>
      <c r="AI64" s="49">
        <f>Q64-M64</f>
        <v>1934</v>
      </c>
    </row>
    <row r="65" customFormat="1" ht="15.75" thickTop="1" x14ac:dyDescent="0.25"/>
  </sheetData>
  <mergeCells count="9">
    <mergeCell ref="C33:E33"/>
    <mergeCell ref="G33:I33"/>
    <mergeCell ref="K33:M33"/>
    <mergeCell ref="O33:Q33"/>
    <mergeCell ref="A1:Q1"/>
    <mergeCell ref="O4:Q4"/>
    <mergeCell ref="C4:E4"/>
    <mergeCell ref="G4:I4"/>
    <mergeCell ref="K4:M4"/>
  </mergeCells>
  <pageMargins left="0.5" right="0.5" top="1" bottom="0.75" header="0.5" footer="0.5"/>
  <pageSetup scale="59" firstPageNumber="3" orientation="portrait" r:id="rId1"/>
  <headerFooter scaleWithDoc="0" alignWithMargins="0">
    <oddFooter>&amp;C&amp;"Arial,Bold"&amp;10D-&amp;P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64F90-DE0C-467F-ACB9-D0611161D2A8}">
  <sheetPr>
    <tabColor theme="0" tint="-0.249977111117893"/>
    <pageSetUpPr fitToPage="1"/>
  </sheetPr>
  <dimension ref="A1:AJ98"/>
  <sheetViews>
    <sheetView view="pageBreakPreview" topLeftCell="A71" zoomScale="60" zoomScaleNormal="60" workbookViewId="0">
      <selection activeCell="I9" sqref="I9"/>
    </sheetView>
  </sheetViews>
  <sheetFormatPr defaultRowHeight="15" outlineLevelRow="1" x14ac:dyDescent="0.25"/>
  <cols>
    <col min="1" max="1" width="35.7109375" customWidth="1"/>
    <col min="2" max="2" width="2.7109375" customWidth="1"/>
    <col min="3" max="3" width="12.7109375" customWidth="1"/>
    <col min="4" max="4" width="2.7109375" customWidth="1"/>
    <col min="5" max="5" width="12.7109375" customWidth="1"/>
    <col min="6" max="6" width="4.7109375" customWidth="1"/>
    <col min="7" max="7" width="12.7109375" customWidth="1"/>
    <col min="8" max="8" width="2.7109375" customWidth="1"/>
    <col min="9" max="9" width="12.7109375" customWidth="1"/>
    <col min="10" max="10" width="4.7109375" customWidth="1"/>
    <col min="11" max="11" width="12.7109375" customWidth="1"/>
    <col min="12" max="12" width="2.7109375" customWidth="1"/>
    <col min="13" max="13" width="12.7109375" customWidth="1"/>
    <col min="14" max="14" width="4.7109375" customWidth="1"/>
    <col min="15" max="15" width="12.7109375" customWidth="1"/>
    <col min="16" max="16" width="2.7109375" customWidth="1"/>
    <col min="17" max="17" width="12.7109375" customWidth="1"/>
    <col min="19" max="19" width="26.5703125" bestFit="1" customWidth="1"/>
    <col min="20" max="20" width="32.7109375" bestFit="1" customWidth="1"/>
    <col min="21" max="21" width="11" customWidth="1"/>
    <col min="23" max="23" width="11" customWidth="1"/>
    <col min="25" max="25" width="11" customWidth="1"/>
    <col min="27" max="27" width="11" customWidth="1"/>
    <col min="29" max="29" width="11" customWidth="1"/>
    <col min="31" max="31" width="11" customWidth="1"/>
    <col min="33" max="33" width="11" customWidth="1"/>
    <col min="35" max="35" width="11" customWidth="1"/>
  </cols>
  <sheetData>
    <row r="1" spans="1:35" s="1" customFormat="1" ht="26.25" x14ac:dyDescent="0.4">
      <c r="A1" s="84" t="s">
        <v>19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35" s="1" customFormat="1" ht="18" x14ac:dyDescent="0.25"/>
    <row r="3" spans="1:35" s="1" customFormat="1" ht="20.25" x14ac:dyDescent="0.3">
      <c r="C3" s="21">
        <v>2018</v>
      </c>
      <c r="D3" s="21"/>
      <c r="E3" s="21"/>
      <c r="G3" s="21">
        <f>C3</f>
        <v>2018</v>
      </c>
      <c r="H3" s="21"/>
      <c r="I3" s="21"/>
      <c r="K3" s="21">
        <f>G3</f>
        <v>2018</v>
      </c>
      <c r="L3" s="21"/>
      <c r="M3" s="21"/>
      <c r="O3" s="21">
        <f>K3</f>
        <v>2018</v>
      </c>
      <c r="P3" s="21"/>
      <c r="Q3" s="21"/>
    </row>
    <row r="4" spans="1:35" s="1" customFormat="1" ht="18" x14ac:dyDescent="0.25">
      <c r="C4" s="17" t="s">
        <v>15</v>
      </c>
      <c r="D4" s="17"/>
      <c r="E4" s="17"/>
      <c r="G4" s="17" t="s">
        <v>14</v>
      </c>
      <c r="H4" s="17"/>
      <c r="I4" s="17"/>
      <c r="K4" s="17" t="s">
        <v>13</v>
      </c>
      <c r="L4" s="17"/>
      <c r="M4" s="17"/>
      <c r="O4" s="17" t="s">
        <v>28</v>
      </c>
      <c r="P4" s="17"/>
      <c r="Q4" s="17"/>
      <c r="U4" s="17" t="s">
        <v>15</v>
      </c>
      <c r="V4" s="17"/>
      <c r="W4" s="17"/>
      <c r="Y4" s="17" t="s">
        <v>63</v>
      </c>
      <c r="Z4" s="17"/>
      <c r="AA4" s="17"/>
      <c r="AC4" s="17" t="s">
        <v>62</v>
      </c>
      <c r="AD4" s="17"/>
      <c r="AE4" s="17"/>
      <c r="AG4" s="17" t="s">
        <v>61</v>
      </c>
      <c r="AH4" s="17"/>
      <c r="AI4" s="17"/>
    </row>
    <row r="5" spans="1:35" s="1" customFormat="1" ht="18" x14ac:dyDescent="0.25">
      <c r="C5" s="13" t="s">
        <v>10</v>
      </c>
      <c r="D5" s="14"/>
      <c r="E5" s="13" t="s">
        <v>9</v>
      </c>
      <c r="G5" s="13" t="s">
        <v>10</v>
      </c>
      <c r="H5" s="14"/>
      <c r="I5" s="13" t="s">
        <v>9</v>
      </c>
      <c r="K5" s="13" t="s">
        <v>10</v>
      </c>
      <c r="L5" s="14"/>
      <c r="M5" s="13" t="s">
        <v>9</v>
      </c>
      <c r="O5" s="13" t="s">
        <v>10</v>
      </c>
      <c r="P5" s="14"/>
      <c r="Q5" s="13" t="s">
        <v>9</v>
      </c>
      <c r="T5" s="90" t="s">
        <v>60</v>
      </c>
      <c r="U5" s="13" t="s">
        <v>10</v>
      </c>
      <c r="V5" s="14"/>
      <c r="W5" s="13" t="s">
        <v>9</v>
      </c>
      <c r="Y5" s="13" t="s">
        <v>10</v>
      </c>
      <c r="Z5" s="14"/>
      <c r="AA5" s="13" t="s">
        <v>9</v>
      </c>
      <c r="AC5" s="13" t="s">
        <v>10</v>
      </c>
      <c r="AD5" s="14"/>
      <c r="AE5" s="13" t="s">
        <v>9</v>
      </c>
      <c r="AG5" s="13" t="s">
        <v>10</v>
      </c>
      <c r="AH5" s="14"/>
      <c r="AI5" s="13" t="s">
        <v>9</v>
      </c>
    </row>
    <row r="6" spans="1:35" s="1" customFormat="1" ht="18" x14ac:dyDescent="0.25"/>
    <row r="7" spans="1:35" s="1" customFormat="1" ht="16.149999999999999" customHeight="1" collapsed="1" x14ac:dyDescent="0.25">
      <c r="A7" s="1" t="s">
        <v>26</v>
      </c>
      <c r="C7" s="57">
        <f>IF(U7=0,"",U7)</f>
        <v>1</v>
      </c>
      <c r="D7" s="57"/>
      <c r="E7" s="57">
        <f>IF(W7=0,"",W7)</f>
        <v>85</v>
      </c>
      <c r="G7" s="57">
        <f>IF(Y7+U7=0,"",Y7+U7)</f>
        <v>2</v>
      </c>
      <c r="H7" s="57"/>
      <c r="I7" s="57">
        <f>IF(AA7+W7=0,"",AA7+W7)</f>
        <v>125</v>
      </c>
      <c r="K7" s="57">
        <f>IF(AC7+Y7+U7=0,"",AC7+Y7+U7)</f>
        <v>5</v>
      </c>
      <c r="L7" s="57"/>
      <c r="M7" s="57">
        <f>IF(AE7+AA7+W7=0,"",AE7+AA7+W7)</f>
        <v>467</v>
      </c>
      <c r="O7" s="57">
        <f>IF(AG7+AC7+Y7+U7=0,"",AG7+AC7+Y7+U7)</f>
        <v>5</v>
      </c>
      <c r="P7" s="57"/>
      <c r="Q7" s="57">
        <f>IF(AI7+AE7+W7+AA7=0,"",AI7+AE7+AA7+W7)</f>
        <v>467</v>
      </c>
      <c r="T7" s="1" t="s">
        <v>26</v>
      </c>
      <c r="U7" s="1">
        <v>1</v>
      </c>
      <c r="W7" s="1">
        <v>85</v>
      </c>
      <c r="Y7" s="1">
        <v>1</v>
      </c>
      <c r="AA7" s="1">
        <v>40</v>
      </c>
      <c r="AC7" s="1">
        <v>3</v>
      </c>
      <c r="AE7" s="1">
        <v>342</v>
      </c>
    </row>
    <row r="8" spans="1:35" s="1" customFormat="1" ht="16.149999999999999" customHeight="1" x14ac:dyDescent="0.25">
      <c r="C8" s="57"/>
      <c r="D8" s="57"/>
      <c r="E8" s="57"/>
      <c r="G8" s="57"/>
      <c r="H8" s="57"/>
      <c r="I8" s="57"/>
      <c r="K8" s="57"/>
      <c r="L8" s="57"/>
      <c r="M8" s="57"/>
      <c r="O8" s="57"/>
      <c r="P8" s="57"/>
      <c r="Q8" s="57"/>
    </row>
    <row r="9" spans="1:35" s="1" customFormat="1" ht="16.149999999999999" customHeight="1" x14ac:dyDescent="0.25">
      <c r="A9" s="1" t="s">
        <v>45</v>
      </c>
      <c r="C9" s="57">
        <f>IF(U9=0,"",U9)</f>
        <v>1</v>
      </c>
      <c r="D9" s="57"/>
      <c r="E9" s="57">
        <f>IF(W9=0,"",W9)</f>
        <v>133</v>
      </c>
      <c r="G9" s="57">
        <f>IF(Y9+U9=0,"",Y9+U9)</f>
        <v>8</v>
      </c>
      <c r="H9" s="57"/>
      <c r="I9" s="57">
        <f>IF(AA9+W9=0,"",AA9+W9)</f>
        <v>1759</v>
      </c>
      <c r="K9" s="57">
        <f>IF(AC9+Y9+U9=0,"",AC9+Y9+U9)</f>
        <v>10</v>
      </c>
      <c r="L9" s="57"/>
      <c r="M9" s="57">
        <f>IF(AE9+AA9+W9=0,"",AE9+AA9+W9)</f>
        <v>2091</v>
      </c>
      <c r="O9" s="57">
        <f>IF(AG9+AC9+Y9+U9=0,"",AG9+AC9+Y9+U9)</f>
        <v>11</v>
      </c>
      <c r="P9" s="57"/>
      <c r="Q9" s="57">
        <f>IF(AI9+AE9+W9+AA9=0,"",AI9+AE9+AA9+W9)</f>
        <v>2238</v>
      </c>
      <c r="T9" s="1" t="s">
        <v>45</v>
      </c>
      <c r="U9" s="1">
        <v>1</v>
      </c>
      <c r="W9" s="1">
        <v>133</v>
      </c>
      <c r="Y9" s="1">
        <v>7</v>
      </c>
      <c r="AA9" s="1">
        <v>1626</v>
      </c>
      <c r="AC9" s="1">
        <v>2</v>
      </c>
      <c r="AE9" s="1">
        <v>332</v>
      </c>
      <c r="AG9" s="1">
        <v>1</v>
      </c>
      <c r="AI9" s="1">
        <v>147</v>
      </c>
    </row>
    <row r="10" spans="1:35" s="1" customFormat="1" ht="16.149999999999999" customHeight="1" x14ac:dyDescent="0.25">
      <c r="C10" s="57"/>
      <c r="D10" s="57"/>
      <c r="E10" s="57"/>
      <c r="G10" s="57"/>
      <c r="H10" s="57"/>
      <c r="I10" s="57"/>
      <c r="K10" s="57"/>
      <c r="L10" s="57"/>
      <c r="M10" s="57"/>
      <c r="O10" s="57"/>
      <c r="P10" s="57"/>
      <c r="Q10" s="57"/>
    </row>
    <row r="11" spans="1:35" s="1" customFormat="1" ht="16.149999999999999" customHeight="1" x14ac:dyDescent="0.25">
      <c r="A11" s="1" t="s">
        <v>20</v>
      </c>
      <c r="C11" s="57">
        <f>IF(U11=0,"",U11)</f>
        <v>1</v>
      </c>
      <c r="D11" s="57"/>
      <c r="E11" s="57">
        <f>IF(W11=0,"",W11)</f>
        <v>528</v>
      </c>
      <c r="G11" s="57">
        <f>IF(Y11+U11=0,"",Y11+U11)</f>
        <v>1</v>
      </c>
      <c r="H11" s="57"/>
      <c r="I11" s="57">
        <f>IF(AA11+W11=0,"",AA11+W11)</f>
        <v>528</v>
      </c>
      <c r="K11" s="57">
        <f>IF(AC11+Y11+U11=0,"",AC11+Y11+U11)</f>
        <v>1</v>
      </c>
      <c r="L11" s="57"/>
      <c r="M11" s="57">
        <f>IF(AE11+AA11+W11=0,"",AE11+AA11+W11)</f>
        <v>528</v>
      </c>
      <c r="O11" s="57">
        <f>IF(AG11+AC11+Y11+U11=0,"",AG11+AC11+Y11+U11)</f>
        <v>2</v>
      </c>
      <c r="P11" s="57"/>
      <c r="Q11" s="57">
        <f>IF(AI11+AE11+W11+AA11=0,"",AI11+AE11+AA11+W11)</f>
        <v>725</v>
      </c>
      <c r="T11" s="1" t="s">
        <v>20</v>
      </c>
      <c r="U11" s="1">
        <v>1</v>
      </c>
      <c r="W11" s="25">
        <v>528</v>
      </c>
      <c r="AG11" s="1">
        <v>1</v>
      </c>
      <c r="AI11" s="1">
        <v>197</v>
      </c>
    </row>
    <row r="12" spans="1:35" s="1" customFormat="1" ht="16.149999999999999" customHeight="1" x14ac:dyDescent="0.25">
      <c r="C12" s="57"/>
      <c r="D12" s="57"/>
      <c r="E12" s="57"/>
      <c r="G12" s="57"/>
      <c r="H12" s="57"/>
      <c r="I12" s="57"/>
      <c r="K12" s="57"/>
      <c r="L12" s="57"/>
      <c r="M12" s="57"/>
      <c r="O12" s="57"/>
      <c r="P12" s="57"/>
      <c r="Q12" s="57"/>
    </row>
    <row r="13" spans="1:35" s="1" customFormat="1" ht="16.149999999999999" customHeight="1" x14ac:dyDescent="0.25">
      <c r="A13" s="1" t="s">
        <v>1</v>
      </c>
      <c r="C13" s="57">
        <f>IF(U13=0,"",U13)</f>
        <v>1</v>
      </c>
      <c r="D13" s="57"/>
      <c r="E13" s="57">
        <f>IF(W13=0,"",W13)</f>
        <v>127</v>
      </c>
      <c r="G13" s="57">
        <f>IF(Y13+U13=0,"",Y13+U13)</f>
        <v>1</v>
      </c>
      <c r="H13" s="57"/>
      <c r="I13" s="57">
        <f>IF(AA13+W13=0,"",AA13+W13)</f>
        <v>127</v>
      </c>
      <c r="K13" s="57">
        <f>IF(AC13+Y13+U13=0,"",AC13+Y13+U13)</f>
        <v>1</v>
      </c>
      <c r="L13" s="57"/>
      <c r="M13" s="57">
        <f>IF(AE13+AA13+W13=0,"",AE13+AA13+W13)</f>
        <v>127</v>
      </c>
      <c r="O13" s="57">
        <f>IF(AG13+AC13+Y13+U13=0,"",AG13+AC13+Y13+U13)</f>
        <v>1</v>
      </c>
      <c r="P13" s="57"/>
      <c r="Q13" s="57">
        <f>IF(AI13+AE13+W13+AA13=0,"",AI13+AE13+AA13+W13)</f>
        <v>127</v>
      </c>
      <c r="T13" s="1" t="s">
        <v>1</v>
      </c>
      <c r="U13" s="1">
        <v>1</v>
      </c>
      <c r="W13" s="1">
        <v>127</v>
      </c>
    </row>
    <row r="14" spans="1:35" s="1" customFormat="1" ht="16.149999999999999" customHeight="1" x14ac:dyDescent="0.25">
      <c r="C14" s="57"/>
      <c r="D14" s="57"/>
      <c r="E14" s="57"/>
      <c r="G14" s="57"/>
      <c r="H14" s="57"/>
      <c r="I14" s="57"/>
      <c r="K14" s="57"/>
      <c r="L14" s="57"/>
      <c r="M14" s="57"/>
      <c r="O14" s="57"/>
      <c r="P14" s="57"/>
      <c r="Q14" s="57"/>
    </row>
    <row r="15" spans="1:35" s="1" customFormat="1" ht="16.149999999999999" customHeight="1" x14ac:dyDescent="0.25">
      <c r="A15" s="1" t="s">
        <v>30</v>
      </c>
      <c r="C15" s="57">
        <f>IF(U15=0,"",U15)</f>
        <v>1</v>
      </c>
      <c r="D15" s="57"/>
      <c r="E15" s="57">
        <f>IF(W15=0,"",W15)</f>
        <v>359</v>
      </c>
      <c r="G15" s="57">
        <f>IF(Y15+U15=0,"",Y15+U15)</f>
        <v>2</v>
      </c>
      <c r="H15" s="57"/>
      <c r="I15" s="57">
        <f>IF(AA15+W15=0,"",AA15+W15)</f>
        <v>725</v>
      </c>
      <c r="K15" s="57">
        <f>IF(AC15+Y15+U15=0,"",AC15+Y15+U15)</f>
        <v>3</v>
      </c>
      <c r="L15" s="57"/>
      <c r="M15" s="57">
        <f>IF(AE15+AA15+W15=0,"",AE15+AA15+W15)</f>
        <v>1075</v>
      </c>
      <c r="O15" s="57">
        <f>IF(AG15+AC15+Y15+U15=0,"",AG15+AC15+Y15+U15)</f>
        <v>4</v>
      </c>
      <c r="P15" s="57"/>
      <c r="Q15" s="57">
        <f>IF(AI15+AE15+W15+AA15=0,"",AI15+AE15+AA15+W15)</f>
        <v>1425</v>
      </c>
      <c r="T15" s="1" t="s">
        <v>30</v>
      </c>
      <c r="U15" s="1">
        <v>1</v>
      </c>
      <c r="W15" s="1">
        <v>359</v>
      </c>
      <c r="Y15" s="1">
        <v>1</v>
      </c>
      <c r="AA15" s="1">
        <v>366</v>
      </c>
      <c r="AC15" s="1">
        <v>1</v>
      </c>
      <c r="AE15" s="1">
        <v>350</v>
      </c>
      <c r="AG15" s="1">
        <v>1</v>
      </c>
      <c r="AI15" s="1">
        <v>350</v>
      </c>
    </row>
    <row r="16" spans="1:35" s="1" customFormat="1" ht="16.149999999999999" customHeight="1" x14ac:dyDescent="0.25">
      <c r="C16" s="57"/>
      <c r="D16" s="57"/>
      <c r="E16" s="57"/>
      <c r="G16" s="57"/>
      <c r="H16" s="57"/>
      <c r="I16" s="57"/>
      <c r="K16" s="57"/>
      <c r="L16" s="57"/>
      <c r="M16" s="57"/>
      <c r="O16" s="57"/>
      <c r="P16" s="57"/>
      <c r="Q16" s="57"/>
    </row>
    <row r="17" spans="1:35" s="1" customFormat="1" ht="16.149999999999999" customHeight="1" x14ac:dyDescent="0.25">
      <c r="A17" s="1" t="s">
        <v>59</v>
      </c>
      <c r="C17" s="57">
        <f>IF(U17=0,"",U17)</f>
        <v>1</v>
      </c>
      <c r="D17" s="57"/>
      <c r="E17" s="57">
        <f>IF(W17=0,"",W17)</f>
        <v>81</v>
      </c>
      <c r="G17" s="57">
        <f>IF(Y17+U17=0,"",Y17+U17)</f>
        <v>4</v>
      </c>
      <c r="H17" s="57"/>
      <c r="I17" s="57">
        <f>IF(AA17+W17=0,"",AA17+W17)</f>
        <v>537</v>
      </c>
      <c r="K17" s="57">
        <f>IF(AC17+Y17+U17=0,"",AC17+Y17+U17)</f>
        <v>7</v>
      </c>
      <c r="L17" s="57"/>
      <c r="M17" s="57">
        <f>IF(AE17+AA17+W17=0,"",AE17+AA17+W17)</f>
        <v>868</v>
      </c>
      <c r="O17" s="57">
        <f>IF(AG17+AC17+Y17+U17=0,"",AG17+AC17+Y17+U17)</f>
        <v>9</v>
      </c>
      <c r="P17" s="57"/>
      <c r="Q17" s="57">
        <f>IF(AI17+AE17+W17+AA17=0,"",AI17+AE17+AA17+W17)</f>
        <v>1102</v>
      </c>
      <c r="T17" s="1" t="s">
        <v>25</v>
      </c>
      <c r="U17" s="1">
        <v>1</v>
      </c>
      <c r="W17" s="1">
        <v>81</v>
      </c>
      <c r="Y17" s="1">
        <v>3</v>
      </c>
      <c r="AA17" s="1">
        <v>456</v>
      </c>
      <c r="AC17" s="1">
        <v>3</v>
      </c>
      <c r="AE17" s="1">
        <v>331</v>
      </c>
      <c r="AG17" s="1">
        <v>2</v>
      </c>
      <c r="AI17" s="1">
        <v>234</v>
      </c>
    </row>
    <row r="18" spans="1:35" s="1" customFormat="1" ht="16.149999999999999" customHeight="1" x14ac:dyDescent="0.25">
      <c r="C18" s="57"/>
      <c r="D18" s="57"/>
      <c r="E18" s="57"/>
      <c r="G18" s="57"/>
      <c r="H18" s="57"/>
      <c r="I18" s="57"/>
      <c r="K18" s="57"/>
      <c r="L18" s="57"/>
      <c r="M18" s="57"/>
      <c r="O18" s="57"/>
      <c r="P18" s="57"/>
      <c r="Q18" s="57"/>
    </row>
    <row r="19" spans="1:35" s="1" customFormat="1" ht="16.149999999999999" customHeight="1" x14ac:dyDescent="0.25">
      <c r="A19" s="1" t="s">
        <v>44</v>
      </c>
      <c r="C19" s="57">
        <f>IF(U19=0,"",U19)</f>
        <v>3</v>
      </c>
      <c r="D19" s="57"/>
      <c r="E19" s="57">
        <f>IF(W19=0,"",W19)</f>
        <v>412</v>
      </c>
      <c r="G19" s="57">
        <f>IF(Y19+U19=0,"",Y19+U19)</f>
        <v>5</v>
      </c>
      <c r="H19" s="57"/>
      <c r="I19" s="57">
        <f>IF(AA19+W19=0,"",AA19+W19)</f>
        <v>604</v>
      </c>
      <c r="K19" s="57">
        <f>IF(AC19+Y19+U19=0,"",AC19+Y19+U19)</f>
        <v>8</v>
      </c>
      <c r="L19" s="57"/>
      <c r="M19" s="57">
        <f>IF(AE19+AA19+W19=0,"",AE19+AA19+W19)</f>
        <v>1047</v>
      </c>
      <c r="O19" s="57">
        <f>IF(AG19+AC19+Y19+U19=0,"",AG19+AC19+Y19+U19)</f>
        <v>12</v>
      </c>
      <c r="P19" s="57"/>
      <c r="Q19" s="57">
        <f>IF(AI19+AE19+W19+AA19=0,"",AI19+AE19+AA19+W19)</f>
        <v>1512</v>
      </c>
      <c r="T19" s="1" t="s">
        <v>44</v>
      </c>
      <c r="U19" s="1">
        <v>3</v>
      </c>
      <c r="W19" s="1">
        <v>412</v>
      </c>
      <c r="Y19" s="1">
        <v>2</v>
      </c>
      <c r="AA19" s="1">
        <v>192</v>
      </c>
      <c r="AC19" s="1">
        <v>3</v>
      </c>
      <c r="AE19" s="1">
        <v>443</v>
      </c>
      <c r="AG19" s="1">
        <v>4</v>
      </c>
      <c r="AI19" s="1">
        <v>465</v>
      </c>
    </row>
    <row r="20" spans="1:35" s="1" customFormat="1" ht="16.149999999999999" customHeight="1" x14ac:dyDescent="0.25">
      <c r="C20" s="57"/>
      <c r="D20" s="57"/>
      <c r="E20" s="57"/>
      <c r="G20" s="57"/>
      <c r="H20" s="57"/>
      <c r="I20" s="57"/>
      <c r="K20" s="57"/>
      <c r="L20" s="57"/>
      <c r="M20" s="57"/>
      <c r="O20" s="57"/>
      <c r="P20" s="57"/>
      <c r="Q20" s="57"/>
    </row>
    <row r="21" spans="1:35" s="1" customFormat="1" ht="16.149999999999999" customHeight="1" x14ac:dyDescent="0.25">
      <c r="A21" s="1" t="s">
        <v>47</v>
      </c>
      <c r="C21" s="57">
        <f>IF(U21=0,"",U21)</f>
        <v>1</v>
      </c>
      <c r="D21" s="57"/>
      <c r="E21" s="57">
        <f>IF(W21=0,"",W21)</f>
        <v>101</v>
      </c>
      <c r="G21" s="57">
        <f>IF(Y21+U21=0,"",Y21+U21)</f>
        <v>1</v>
      </c>
      <c r="H21" s="57"/>
      <c r="I21" s="57">
        <f>IF(AA21+W21=0,"",AA21+W21)</f>
        <v>101</v>
      </c>
      <c r="K21" s="57">
        <f>IF(AC21+Y21+U21=0,"",AC21+Y21+U21)</f>
        <v>1</v>
      </c>
      <c r="L21" s="57"/>
      <c r="M21" s="57">
        <f>IF(AE21+AA21+W21=0,"",AE21+AA21+W21)</f>
        <v>101</v>
      </c>
      <c r="O21" s="57">
        <f>IF(AG21+AC21+Y21+U21=0,"",AG21+AC21+Y21+U21)</f>
        <v>1</v>
      </c>
      <c r="P21" s="57"/>
      <c r="Q21" s="57">
        <f>IF(AI21+AE21+W21+AA21=0,"",AI21+AE21+AA21+W21)</f>
        <v>101</v>
      </c>
      <c r="T21" s="1" t="s">
        <v>47</v>
      </c>
      <c r="U21" s="1">
        <v>1</v>
      </c>
      <c r="W21" s="1">
        <v>101</v>
      </c>
    </row>
    <row r="22" spans="1:35" s="1" customFormat="1" ht="16.149999999999999" customHeight="1" x14ac:dyDescent="0.25">
      <c r="C22" s="57"/>
      <c r="D22" s="57"/>
      <c r="E22" s="57"/>
      <c r="G22" s="57"/>
      <c r="H22" s="57"/>
      <c r="I22" s="57"/>
      <c r="K22" s="57"/>
      <c r="L22" s="57"/>
      <c r="M22" s="57"/>
      <c r="O22" s="57"/>
      <c r="P22" s="57"/>
      <c r="Q22" s="57"/>
    </row>
    <row r="23" spans="1:35" s="1" customFormat="1" ht="16.149999999999999" customHeight="1" x14ac:dyDescent="0.25">
      <c r="A23" s="1" t="s">
        <v>65</v>
      </c>
      <c r="C23" s="57">
        <f>IF(U23=0,"",U23)</f>
        <v>1</v>
      </c>
      <c r="D23" s="57"/>
      <c r="E23" s="57">
        <f>IF(W23=0,"",W23)</f>
        <v>72</v>
      </c>
      <c r="G23" s="57">
        <f>IF(Y23+U23=0,"",Y23+U23)</f>
        <v>1</v>
      </c>
      <c r="H23" s="57"/>
      <c r="I23" s="57">
        <f>IF(AA23+W23=0,"",AA23+W23)</f>
        <v>72</v>
      </c>
      <c r="K23" s="57">
        <f>IF(AC23+Y23+U23=0,"",AC23+Y23+U23)</f>
        <v>1</v>
      </c>
      <c r="L23" s="57"/>
      <c r="M23" s="57">
        <f>IF(AE23+AA23+W23=0,"",AE23+AA23+W23)</f>
        <v>72</v>
      </c>
      <c r="O23" s="57">
        <f>IF(AG23+AC23+Y23+U23=0,"",AG23+AC23+Y23+U23)</f>
        <v>1</v>
      </c>
      <c r="P23" s="57"/>
      <c r="Q23" s="57">
        <f>IF(AI23+AE23+W23+AA23=0,"",AI23+AE23+AA23+W23)</f>
        <v>72</v>
      </c>
      <c r="T23" s="1" t="s">
        <v>65</v>
      </c>
      <c r="U23" s="1">
        <v>1</v>
      </c>
      <c r="W23" s="1">
        <v>72</v>
      </c>
    </row>
    <row r="24" spans="1:35" s="1" customFormat="1" ht="16.149999999999999" customHeight="1" x14ac:dyDescent="0.25">
      <c r="C24" s="57"/>
      <c r="D24" s="57"/>
      <c r="E24" s="57"/>
      <c r="G24" s="57"/>
      <c r="H24" s="57"/>
      <c r="I24" s="57"/>
      <c r="K24" s="57"/>
      <c r="L24" s="57"/>
      <c r="M24" s="57"/>
      <c r="O24" s="57"/>
      <c r="P24" s="57"/>
      <c r="Q24" s="57"/>
    </row>
    <row r="25" spans="1:35" s="1" customFormat="1" ht="16.149999999999999" customHeight="1" x14ac:dyDescent="0.25">
      <c r="A25" s="1" t="s">
        <v>41</v>
      </c>
      <c r="C25" s="57">
        <f>IF(U25=0,"",U25)</f>
        <v>1</v>
      </c>
      <c r="D25" s="57"/>
      <c r="E25" s="57">
        <f>IF(W25=0,"",W25)</f>
        <v>32</v>
      </c>
      <c r="G25" s="57">
        <f>IF(Y25+U25=0,"",Y25+U25)</f>
        <v>1</v>
      </c>
      <c r="H25" s="57"/>
      <c r="I25" s="57">
        <f>IF(AA25+W25=0,"",AA25+W25)</f>
        <v>32</v>
      </c>
      <c r="K25" s="57">
        <f>IF(AC25+Y25+U25=0,"",AC25+Y25+U25)</f>
        <v>1</v>
      </c>
      <c r="L25" s="57"/>
      <c r="M25" s="57">
        <f>IF(AE25+AA25+W25=0,"",AE25+AA25+W25)</f>
        <v>32</v>
      </c>
      <c r="O25" s="57">
        <f>IF(AG25+AC25+Y25+U25=0,"",AG25+AC25+Y25+U25)</f>
        <v>1</v>
      </c>
      <c r="P25" s="57"/>
      <c r="Q25" s="57">
        <f>IF(AI25+AE25+W25+AA25=0,"",AI25+AE25+AA25+W25)</f>
        <v>32</v>
      </c>
      <c r="T25" s="1" t="s">
        <v>41</v>
      </c>
      <c r="U25" s="1">
        <v>1</v>
      </c>
      <c r="W25" s="1">
        <v>32</v>
      </c>
    </row>
    <row r="26" spans="1:35" s="1" customFormat="1" ht="16.149999999999999" customHeight="1" x14ac:dyDescent="0.25">
      <c r="C26" s="57"/>
      <c r="D26" s="57"/>
      <c r="E26" s="57"/>
      <c r="G26" s="57"/>
      <c r="H26" s="57"/>
      <c r="I26" s="57"/>
      <c r="K26" s="57"/>
      <c r="L26" s="57"/>
      <c r="M26" s="57"/>
      <c r="O26" s="57"/>
      <c r="P26" s="57"/>
      <c r="Q26" s="57"/>
    </row>
    <row r="27" spans="1:35" s="1" customFormat="1" ht="16.149999999999999" customHeight="1" x14ac:dyDescent="0.25">
      <c r="A27" s="1" t="s">
        <v>40</v>
      </c>
      <c r="C27" s="57">
        <f>IF(U27=0,"",U27)</f>
        <v>1</v>
      </c>
      <c r="D27" s="57"/>
      <c r="E27" s="57">
        <f>IF(W27=0,"",W27)</f>
        <v>150</v>
      </c>
      <c r="G27" s="57">
        <f>IF(Y27+U27=0,"",Y27+U27)</f>
        <v>1</v>
      </c>
      <c r="H27" s="57"/>
      <c r="I27" s="57">
        <f>IF(AA27+W27=0,"",AA27+W27)</f>
        <v>150</v>
      </c>
      <c r="K27" s="57">
        <f>IF(AC27+Y27+U27=0,"",AC27+Y27+U27)</f>
        <v>1</v>
      </c>
      <c r="L27" s="57"/>
      <c r="M27" s="57">
        <f>IF(AE27+AA27+W27=0,"",AE27+AA27+W27)</f>
        <v>150</v>
      </c>
      <c r="O27" s="57">
        <f>IF(AG27+AC27+Y27+U27=0,"",AG27+AC27+Y27+U27)</f>
        <v>1</v>
      </c>
      <c r="P27" s="57"/>
      <c r="Q27" s="57">
        <f>IF(AI27+AE27+W27+AA27=0,"",AI27+AE27+AA27+W27)</f>
        <v>150</v>
      </c>
      <c r="T27" s="1" t="s">
        <v>40</v>
      </c>
      <c r="U27" s="1">
        <v>1</v>
      </c>
      <c r="W27" s="1">
        <v>150</v>
      </c>
    </row>
    <row r="28" spans="1:35" s="1" customFormat="1" ht="16.149999999999999" customHeight="1" x14ac:dyDescent="0.25">
      <c r="C28" s="57"/>
      <c r="D28" s="57"/>
      <c r="E28" s="57"/>
      <c r="G28" s="57"/>
      <c r="H28" s="57"/>
      <c r="I28" s="57"/>
      <c r="K28" s="57"/>
      <c r="L28" s="57"/>
      <c r="M28" s="57"/>
      <c r="O28" s="57"/>
      <c r="P28" s="57"/>
      <c r="Q28" s="57"/>
    </row>
    <row r="29" spans="1:35" s="1" customFormat="1" ht="16.149999999999999" customHeight="1" x14ac:dyDescent="0.25">
      <c r="A29" s="1" t="s">
        <v>51</v>
      </c>
      <c r="C29" s="57" t="str">
        <f>IF(U29=0,"",U29)</f>
        <v/>
      </c>
      <c r="D29" s="57"/>
      <c r="E29" s="57" t="str">
        <f>IF(W29=0,"",W29)</f>
        <v/>
      </c>
      <c r="G29" s="57">
        <f>IF(Y29+U29=0,"",Y29+U29)</f>
        <v>1</v>
      </c>
      <c r="H29" s="57"/>
      <c r="I29" s="57">
        <f>IF(AA29+W29=0,"",AA29+W29)</f>
        <v>100</v>
      </c>
      <c r="K29" s="57">
        <f>IF(AC29+Y29+U29=0,"",AC29+Y29+U29)</f>
        <v>1</v>
      </c>
      <c r="L29" s="57"/>
      <c r="M29" s="57">
        <f>IF(AE29+AA29+W29=0,"",AE29+AA29+W29)</f>
        <v>100</v>
      </c>
      <c r="O29" s="57">
        <f>IF(AG29+AC29+Y29+U29=0,"",AG29+AC29+Y29+U29)</f>
        <v>1</v>
      </c>
      <c r="P29" s="57"/>
      <c r="Q29" s="57">
        <f>IF(AI29+AE29+W29+AA29=0,"",AI29+AE29+AA29+W29)</f>
        <v>100</v>
      </c>
      <c r="T29" s="1" t="s">
        <v>51</v>
      </c>
      <c r="Y29" s="1">
        <v>1</v>
      </c>
      <c r="AA29" s="1">
        <v>100</v>
      </c>
    </row>
    <row r="30" spans="1:35" s="1" customFormat="1" ht="16.149999999999999" customHeight="1" x14ac:dyDescent="0.25">
      <c r="C30" s="57"/>
      <c r="D30" s="57"/>
      <c r="E30" s="57"/>
      <c r="G30" s="57"/>
      <c r="H30" s="57"/>
      <c r="I30" s="57"/>
      <c r="K30" s="57"/>
      <c r="L30" s="57"/>
      <c r="M30" s="57"/>
      <c r="O30" s="57"/>
      <c r="P30" s="57"/>
      <c r="Q30" s="57"/>
    </row>
    <row r="31" spans="1:35" s="1" customFormat="1" ht="16.149999999999999" customHeight="1" x14ac:dyDescent="0.25">
      <c r="A31" s="1" t="s">
        <v>4</v>
      </c>
      <c r="C31" s="57" t="str">
        <f>IF(U31=0,"",U31)</f>
        <v/>
      </c>
      <c r="D31" s="57"/>
      <c r="E31" s="57" t="str">
        <f>IF(W31=0,"",W31)</f>
        <v/>
      </c>
      <c r="G31" s="57">
        <f>IF(Y31+U31=0,"",Y31+U31)</f>
        <v>2</v>
      </c>
      <c r="H31" s="57"/>
      <c r="I31" s="57">
        <f>IF(AA31+W31=0,"",AA31+W31)</f>
        <v>342</v>
      </c>
      <c r="K31" s="57">
        <f>IF(AC31+Y31+U31=0,"",AC31+Y31+U31)</f>
        <v>2</v>
      </c>
      <c r="L31" s="57"/>
      <c r="M31" s="57">
        <f>IF(AE31+AA31+W31=0,"",AE31+AA31+W31)</f>
        <v>342</v>
      </c>
      <c r="O31" s="57">
        <f>IF(AG31+AC31+Y31+U31=0,"",AG31+AC31+Y31+U31)</f>
        <v>3</v>
      </c>
      <c r="P31" s="57"/>
      <c r="Q31" s="57">
        <f>IF(AI31+AE31+W31+AA31=0,"",AI31+AE31+AA31+W31)</f>
        <v>414</v>
      </c>
      <c r="T31" s="1" t="s">
        <v>4</v>
      </c>
      <c r="Y31" s="1">
        <v>2</v>
      </c>
      <c r="AA31" s="1">
        <v>342</v>
      </c>
      <c r="AG31" s="1">
        <v>1</v>
      </c>
      <c r="AI31" s="1">
        <v>72</v>
      </c>
    </row>
    <row r="32" spans="1:35" s="1" customFormat="1" ht="15.75" customHeight="1" x14ac:dyDescent="0.25">
      <c r="C32" s="57"/>
      <c r="D32" s="57"/>
      <c r="E32" s="57"/>
      <c r="G32" s="57"/>
      <c r="H32" s="57"/>
      <c r="I32" s="57"/>
      <c r="K32" s="57"/>
      <c r="L32" s="57"/>
      <c r="M32" s="57"/>
      <c r="O32" s="57"/>
      <c r="P32" s="57"/>
      <c r="Q32" s="57"/>
    </row>
    <row r="33" spans="1:36" s="1" customFormat="1" ht="15.75" customHeight="1" x14ac:dyDescent="0.25">
      <c r="A33" s="1" t="s">
        <v>17</v>
      </c>
      <c r="C33" s="57" t="str">
        <f>IF(U33=0,"",U33)</f>
        <v/>
      </c>
      <c r="D33" s="57"/>
      <c r="E33" s="57" t="str">
        <f>IF(W33=0,"",W33)</f>
        <v/>
      </c>
      <c r="G33" s="57">
        <f>IF(Y33+U33=0,"",Y33+U33)</f>
        <v>1</v>
      </c>
      <c r="H33" s="57"/>
      <c r="I33" s="57">
        <f>IF(AA33+W33=0,"",AA33+W33)</f>
        <v>319</v>
      </c>
      <c r="K33" s="57">
        <f>IF(AC33+Y33+U33=0,"",AC33+Y33+U33)</f>
        <v>2</v>
      </c>
      <c r="L33" s="57"/>
      <c r="M33" s="57">
        <f>IF(AE33+AA33+W33=0,"",AE33+AA33+W33)</f>
        <v>424</v>
      </c>
      <c r="O33" s="57">
        <f>IF(AG33+AC33+Y33+U33=0,"",AG33+AC33+Y33+U33)</f>
        <v>2</v>
      </c>
      <c r="P33" s="57"/>
      <c r="Q33" s="57">
        <f>IF(AI33+AE33+W33+AA33=0,"",AI33+AE33+AA33+W33)</f>
        <v>424</v>
      </c>
      <c r="T33" s="1" t="s">
        <v>17</v>
      </c>
      <c r="Y33" s="1">
        <v>1</v>
      </c>
      <c r="AA33" s="1">
        <v>319</v>
      </c>
      <c r="AC33" s="1">
        <v>1</v>
      </c>
      <c r="AE33" s="1">
        <v>105</v>
      </c>
    </row>
    <row r="34" spans="1:36" s="1" customFormat="1" ht="15.75" customHeight="1" x14ac:dyDescent="0.25">
      <c r="C34" s="57"/>
      <c r="D34" s="57"/>
      <c r="E34" s="57"/>
      <c r="G34" s="57"/>
      <c r="H34" s="57"/>
      <c r="I34" s="57"/>
      <c r="K34" s="57"/>
      <c r="L34" s="57"/>
      <c r="M34" s="57"/>
      <c r="O34" s="57"/>
      <c r="P34" s="57"/>
      <c r="Q34" s="57"/>
    </row>
    <row r="35" spans="1:36" s="1" customFormat="1" ht="15.75" customHeight="1" x14ac:dyDescent="0.25">
      <c r="A35" s="1" t="s">
        <v>56</v>
      </c>
      <c r="C35" s="57" t="str">
        <f>IF(U35=0,"",U35)</f>
        <v/>
      </c>
      <c r="D35" s="57"/>
      <c r="E35" s="57" t="str">
        <f>IF(W35=0,"",W35)</f>
        <v/>
      </c>
      <c r="G35" s="57" t="str">
        <f>IF(Y35+U35=0,"",Y35+U35)</f>
        <v/>
      </c>
      <c r="H35" s="57"/>
      <c r="I35" s="57" t="str">
        <f>IF(AA35+W35=0,"",AA35+W35)</f>
        <v/>
      </c>
      <c r="K35" s="57">
        <f>IF(AC35+Y35+U35=0,"",AC35+Y35+U35)</f>
        <v>1</v>
      </c>
      <c r="L35" s="57"/>
      <c r="M35" s="57">
        <f>IF(AE35+AA35+W35=0,"",AE35+AA35+W35)</f>
        <v>187</v>
      </c>
      <c r="O35" s="57">
        <f>IF(AG35+AC35+Y35+U35=0,"",AG35+AC35+Y35+U35)</f>
        <v>1</v>
      </c>
      <c r="P35" s="57"/>
      <c r="Q35" s="57">
        <f>IF(AI35+AE35+W35+AA35=0,"",AI35+AE35+AA35+W35)</f>
        <v>187</v>
      </c>
      <c r="T35" s="1" t="s">
        <v>56</v>
      </c>
      <c r="AC35" s="1">
        <v>1</v>
      </c>
      <c r="AE35" s="1">
        <v>187</v>
      </c>
    </row>
    <row r="36" spans="1:36" s="1" customFormat="1" ht="15.75" customHeight="1" x14ac:dyDescent="0.25">
      <c r="C36" s="57"/>
      <c r="D36" s="57"/>
      <c r="E36" s="57"/>
      <c r="G36" s="57"/>
      <c r="H36" s="57"/>
      <c r="I36" s="57"/>
      <c r="K36" s="57"/>
      <c r="L36" s="57"/>
      <c r="M36" s="57"/>
      <c r="O36" s="57"/>
      <c r="P36" s="57"/>
      <c r="Q36" s="57"/>
    </row>
    <row r="37" spans="1:36" s="1" customFormat="1" ht="16.149999999999999" customHeight="1" x14ac:dyDescent="0.25">
      <c r="A37" s="1" t="s">
        <v>57</v>
      </c>
      <c r="C37" s="57" t="str">
        <f>IF(U37=0,"",U37)</f>
        <v/>
      </c>
      <c r="D37" s="57"/>
      <c r="E37" s="57" t="str">
        <f>IF(W37=0,"",W37)</f>
        <v/>
      </c>
      <c r="G37" s="57" t="str">
        <f>IF(Y37+U37=0,"",Y37+U37)</f>
        <v/>
      </c>
      <c r="H37" s="57"/>
      <c r="I37" s="57" t="str">
        <f>IF(AA37+W37=0,"",AA37+W37)</f>
        <v/>
      </c>
      <c r="K37" s="57">
        <f>IF(AC37+Y37+U37=0,"",AC37+Y37+U37)</f>
        <v>1</v>
      </c>
      <c r="L37" s="57"/>
      <c r="M37" s="57">
        <f>IF(AE37+AA37+W37=0,"",AE37+AA37+W37)</f>
        <v>369</v>
      </c>
      <c r="O37" s="57">
        <f>IF(AG37+AC37+Y37+U37=0,"",AG37+AC37+Y37+U37)</f>
        <v>1</v>
      </c>
      <c r="P37" s="57"/>
      <c r="Q37" s="57">
        <f>IF(AI37+AE37+W37+AA37=0,"",AI37+AE37+AA37+W37)</f>
        <v>369</v>
      </c>
      <c r="T37" s="1" t="s">
        <v>57</v>
      </c>
      <c r="AC37" s="1">
        <v>1</v>
      </c>
      <c r="AE37" s="1">
        <v>369</v>
      </c>
    </row>
    <row r="38" spans="1:36" s="1" customFormat="1" ht="16.149999999999999" customHeight="1" x14ac:dyDescent="0.25">
      <c r="C38" s="57"/>
      <c r="D38" s="57"/>
      <c r="E38" s="57"/>
      <c r="G38" s="57"/>
      <c r="H38" s="57"/>
      <c r="I38" s="57"/>
      <c r="K38" s="57"/>
      <c r="L38" s="57"/>
      <c r="M38" s="57"/>
      <c r="O38" s="57"/>
      <c r="P38" s="57"/>
      <c r="Q38" s="57"/>
    </row>
    <row r="39" spans="1:36" s="1" customFormat="1" ht="16.149999999999999" customHeight="1" outlineLevel="1" x14ac:dyDescent="0.25">
      <c r="A39" s="1" t="s">
        <v>58</v>
      </c>
      <c r="C39" s="57" t="str">
        <f>IF(U39=0,"",U39)</f>
        <v/>
      </c>
      <c r="D39" s="57"/>
      <c r="E39" s="57" t="str">
        <f>IF(W39=0,"",W39)</f>
        <v/>
      </c>
      <c r="G39" s="57" t="str">
        <f>IF(Y39+U39=0,"",Y39+U39)</f>
        <v/>
      </c>
      <c r="H39" s="57"/>
      <c r="I39" s="57" t="str">
        <f>IF(AA39+W39=0,"",AA39+W39)</f>
        <v/>
      </c>
      <c r="K39" s="57">
        <f>IF(AC39+Y39+U39=0,"",AC39+Y39+U39)</f>
        <v>1</v>
      </c>
      <c r="L39" s="57"/>
      <c r="M39" s="57">
        <f>IF(AE39+AA39+W39=0,"",AE39+AA39+W39)</f>
        <v>113</v>
      </c>
      <c r="O39" s="57">
        <f>IF(AG39+AC39+Y39+U39=0,"",AG39+AC39+Y39+U39)</f>
        <v>2</v>
      </c>
      <c r="P39" s="57"/>
      <c r="Q39" s="57">
        <f>IF(AI39+AE39+W39+AA39=0,"",AI39+AE39+AA39+W39)</f>
        <v>365</v>
      </c>
      <c r="T39" s="1" t="s">
        <v>58</v>
      </c>
      <c r="AC39" s="1">
        <v>1</v>
      </c>
      <c r="AE39" s="1">
        <v>113</v>
      </c>
      <c r="AG39" s="1">
        <v>1</v>
      </c>
      <c r="AI39" s="1">
        <v>252</v>
      </c>
    </row>
    <row r="40" spans="1:36" s="1" customFormat="1" ht="16.149999999999999" customHeight="1" outlineLevel="1" x14ac:dyDescent="0.25">
      <c r="C40" s="57"/>
      <c r="D40" s="57"/>
      <c r="E40" s="57"/>
      <c r="G40" s="57"/>
      <c r="H40" s="57"/>
      <c r="I40" s="57"/>
      <c r="K40" s="57"/>
      <c r="L40" s="57"/>
      <c r="M40" s="57"/>
      <c r="O40" s="57"/>
      <c r="P40" s="57"/>
      <c r="Q40" s="57"/>
    </row>
    <row r="41" spans="1:36" s="1" customFormat="1" ht="16.149999999999999" customHeight="1" outlineLevel="1" x14ac:dyDescent="0.25">
      <c r="A41" s="1" t="s">
        <v>38</v>
      </c>
      <c r="C41" s="57" t="str">
        <f>IF(U41=0,"",U41)</f>
        <v/>
      </c>
      <c r="D41" s="57"/>
      <c r="E41" s="57" t="str">
        <f>IF(W41=0,"",W41)</f>
        <v/>
      </c>
      <c r="G41" s="57" t="str">
        <f>IF(Y41+U41=0,"",Y41+U41)</f>
        <v/>
      </c>
      <c r="H41" s="57"/>
      <c r="I41" s="57" t="str">
        <f>IF(AA41+W41=0,"",AA41+W41)</f>
        <v/>
      </c>
      <c r="K41" s="57" t="str">
        <f>IF(AC41+Y41+U41=0,"",AC41+Y41+U41)</f>
        <v/>
      </c>
      <c r="L41" s="57"/>
      <c r="M41" s="57" t="str">
        <f>IF(AE41+AA41+W41=0,"",AE41+AA41+W41)</f>
        <v/>
      </c>
      <c r="O41" s="57">
        <f>IF(AG41+AC41+Y41+U41=0,"",AG41+AC41+Y41+U41)</f>
        <v>1</v>
      </c>
      <c r="P41" s="57"/>
      <c r="Q41" s="57">
        <f>IF(AI41+AE41+W41+AA41=0,"",AI41+AE41+AA41+W41)</f>
        <v>106</v>
      </c>
      <c r="T41" s="1" t="s">
        <v>38</v>
      </c>
      <c r="AG41" s="1">
        <v>1</v>
      </c>
      <c r="AI41" s="1">
        <v>106</v>
      </c>
    </row>
    <row r="42" spans="1:36" s="1" customFormat="1" ht="16.149999999999999" customHeight="1" x14ac:dyDescent="0.25">
      <c r="C42" s="57"/>
      <c r="D42" s="57"/>
      <c r="E42" s="57"/>
      <c r="G42" s="57"/>
      <c r="H42" s="57"/>
      <c r="I42" s="57"/>
      <c r="K42" s="57"/>
      <c r="L42" s="57"/>
      <c r="M42" s="57"/>
      <c r="O42" s="57"/>
      <c r="P42" s="57"/>
      <c r="Q42" s="57"/>
      <c r="S42" s="49" t="s">
        <v>37</v>
      </c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</row>
    <row r="43" spans="1:36" s="1" customFormat="1" ht="21.75" customHeight="1" collapsed="1" thickBot="1" x14ac:dyDescent="0.3">
      <c r="A43" s="7" t="s">
        <v>0</v>
      </c>
      <c r="B43" s="7"/>
      <c r="C43" s="60">
        <f>SUM(C7:C42)</f>
        <v>13</v>
      </c>
      <c r="D43" s="57"/>
      <c r="E43" s="60">
        <f>SUM(E7:E42)</f>
        <v>2080</v>
      </c>
      <c r="G43" s="60">
        <f>SUM(G7:G42)</f>
        <v>31</v>
      </c>
      <c r="H43" s="57"/>
      <c r="I43" s="60">
        <f>SUM(I7:I42)</f>
        <v>5521</v>
      </c>
      <c r="K43" s="60">
        <f>SUM(K7:K42)</f>
        <v>47</v>
      </c>
      <c r="L43" s="57"/>
      <c r="M43" s="60">
        <f>SUM(M7:M42)</f>
        <v>8093</v>
      </c>
      <c r="O43" s="60">
        <f>SUM(O7:O42)</f>
        <v>59</v>
      </c>
      <c r="P43" s="57"/>
      <c r="Q43" s="60">
        <f>SUM(Q7:Q42)</f>
        <v>9916</v>
      </c>
      <c r="S43" s="49" t="s">
        <v>36</v>
      </c>
      <c r="T43" s="49"/>
      <c r="U43" s="49">
        <f>C43</f>
        <v>13</v>
      </c>
      <c r="V43" s="49"/>
      <c r="W43" s="49">
        <f>E43</f>
        <v>2080</v>
      </c>
      <c r="X43" s="49"/>
      <c r="Y43" s="49">
        <f>G43-C43</f>
        <v>18</v>
      </c>
      <c r="Z43" s="49"/>
      <c r="AA43" s="49">
        <f>I43-E43</f>
        <v>3441</v>
      </c>
      <c r="AB43" s="49"/>
      <c r="AC43" s="49">
        <f>K43-G43</f>
        <v>16</v>
      </c>
      <c r="AD43" s="49"/>
      <c r="AE43" s="49">
        <f>M43-I43</f>
        <v>2572</v>
      </c>
      <c r="AF43" s="49"/>
      <c r="AG43" s="49">
        <f>O43-K43</f>
        <v>12</v>
      </c>
      <c r="AH43" s="49"/>
      <c r="AI43" s="49">
        <f>Q43-M43</f>
        <v>1823</v>
      </c>
    </row>
    <row r="44" spans="1:36" s="1" customFormat="1" ht="21.75" customHeight="1" thickTop="1" x14ac:dyDescent="0.25">
      <c r="A44" s="7"/>
      <c r="B44" s="7"/>
      <c r="C44" s="69"/>
      <c r="D44" s="57"/>
      <c r="E44" s="69"/>
      <c r="G44" s="69"/>
      <c r="H44" s="57"/>
      <c r="I44" s="69"/>
      <c r="K44" s="69"/>
      <c r="L44" s="57"/>
      <c r="M44" s="69"/>
      <c r="O44" s="69"/>
      <c r="P44" s="57"/>
      <c r="Q44" s="69"/>
      <c r="S44" s="87" t="s">
        <v>64</v>
      </c>
      <c r="T44"/>
      <c r="U44" s="49">
        <f>SUM(U7:U41)</f>
        <v>13</v>
      </c>
      <c r="V44" s="49"/>
      <c r="W44" s="49">
        <f>SUM(W7:W41)</f>
        <v>2080</v>
      </c>
      <c r="X44" s="49"/>
      <c r="Y44" s="49">
        <f>SUM(Y7:Y41)</f>
        <v>18</v>
      </c>
      <c r="Z44" s="49"/>
      <c r="AA44" s="49">
        <f>SUM(AA7:AA41)</f>
        <v>3441</v>
      </c>
      <c r="AB44" s="49"/>
      <c r="AC44" s="49">
        <f>SUM(AC7:AC41)</f>
        <v>16</v>
      </c>
      <c r="AD44" s="49"/>
      <c r="AE44" s="49">
        <f>SUM(AE7:AE41)</f>
        <v>2572</v>
      </c>
      <c r="AF44" s="49"/>
      <c r="AG44" s="49">
        <f>SUM(AG7:AG41)</f>
        <v>12</v>
      </c>
      <c r="AH44" s="49"/>
      <c r="AI44" s="49">
        <f>SUM(AI7:AI41)</f>
        <v>1823</v>
      </c>
      <c r="AJ44" s="49"/>
    </row>
    <row r="45" spans="1:36" ht="16.149999999999999" customHeight="1" x14ac:dyDescent="0.25">
      <c r="C45" s="71"/>
      <c r="D45" s="71"/>
      <c r="E45" s="71"/>
      <c r="S45" s="86" t="s">
        <v>48</v>
      </c>
      <c r="U45" s="89">
        <f>U43-U44</f>
        <v>0</v>
      </c>
      <c r="W45" s="89">
        <f>W43-W44</f>
        <v>0</v>
      </c>
      <c r="X45" s="89"/>
      <c r="Z45" s="89">
        <f>Z43-Z44</f>
        <v>0</v>
      </c>
      <c r="AA45" s="89">
        <f>AA43-AA44</f>
        <v>0</v>
      </c>
      <c r="AC45" s="89">
        <f>AC43-AC44</f>
        <v>0</v>
      </c>
      <c r="AD45" s="89"/>
      <c r="AE45" s="89">
        <f>AE43-AE44</f>
        <v>0</v>
      </c>
      <c r="AF45" s="89"/>
      <c r="AG45" s="89">
        <f>AG43-AG44</f>
        <v>0</v>
      </c>
      <c r="AI45" s="89">
        <f>AI43-AI44</f>
        <v>0</v>
      </c>
    </row>
    <row r="46" spans="1:36" ht="20.25" x14ac:dyDescent="0.3">
      <c r="A46" s="1"/>
      <c r="B46" s="1"/>
      <c r="C46" s="21">
        <v>2019</v>
      </c>
      <c r="D46" s="21"/>
      <c r="E46" s="21"/>
      <c r="F46" s="1"/>
      <c r="G46" s="21">
        <f>C46</f>
        <v>2019</v>
      </c>
      <c r="H46" s="21"/>
      <c r="I46" s="21"/>
      <c r="J46" s="1"/>
      <c r="K46" s="21">
        <f>G46</f>
        <v>2019</v>
      </c>
      <c r="L46" s="21"/>
      <c r="M46" s="21"/>
      <c r="N46" s="1"/>
      <c r="O46" s="21">
        <f>K46</f>
        <v>2019</v>
      </c>
      <c r="P46" s="21"/>
      <c r="Q46" s="21"/>
    </row>
    <row r="47" spans="1:36" ht="18" x14ac:dyDescent="0.25">
      <c r="A47" s="1"/>
      <c r="B47" s="1"/>
      <c r="C47" s="17" t="s">
        <v>15</v>
      </c>
      <c r="D47" s="17"/>
      <c r="E47" s="17"/>
      <c r="F47" s="1"/>
      <c r="G47" s="17" t="s">
        <v>14</v>
      </c>
      <c r="H47" s="17"/>
      <c r="I47" s="17"/>
      <c r="J47" s="1"/>
      <c r="K47" s="17" t="s">
        <v>13</v>
      </c>
      <c r="L47" s="17"/>
      <c r="M47" s="17"/>
      <c r="N47" s="1"/>
      <c r="O47" s="17" t="s">
        <v>28</v>
      </c>
      <c r="P47" s="17"/>
      <c r="Q47" s="17"/>
      <c r="U47" s="17" t="s">
        <v>15</v>
      </c>
      <c r="V47" s="17"/>
      <c r="W47" s="17"/>
      <c r="X47" s="1"/>
      <c r="Y47" s="17" t="s">
        <v>63</v>
      </c>
      <c r="Z47" s="17"/>
      <c r="AA47" s="17"/>
      <c r="AB47" s="1"/>
      <c r="AC47" s="17" t="s">
        <v>62</v>
      </c>
      <c r="AD47" s="17"/>
      <c r="AE47" s="17"/>
      <c r="AF47" s="1"/>
      <c r="AG47" s="17" t="s">
        <v>61</v>
      </c>
      <c r="AH47" s="17"/>
      <c r="AI47" s="17"/>
    </row>
    <row r="48" spans="1:36" ht="18" x14ac:dyDescent="0.25">
      <c r="A48" s="1"/>
      <c r="B48" s="1"/>
      <c r="C48" s="13" t="s">
        <v>10</v>
      </c>
      <c r="D48" s="14"/>
      <c r="E48" s="13" t="s">
        <v>9</v>
      </c>
      <c r="F48" s="1"/>
      <c r="G48" s="13" t="s">
        <v>10</v>
      </c>
      <c r="H48" s="14"/>
      <c r="I48" s="13" t="s">
        <v>9</v>
      </c>
      <c r="J48" s="1"/>
      <c r="K48" s="13" t="s">
        <v>10</v>
      </c>
      <c r="L48" s="14"/>
      <c r="M48" s="13" t="s">
        <v>9</v>
      </c>
      <c r="N48" s="1"/>
      <c r="O48" s="13" t="s">
        <v>10</v>
      </c>
      <c r="P48" s="14"/>
      <c r="Q48" s="13" t="s">
        <v>9</v>
      </c>
      <c r="T48" s="88" t="s">
        <v>60</v>
      </c>
      <c r="U48" s="13" t="s">
        <v>10</v>
      </c>
      <c r="V48" s="14"/>
      <c r="W48" s="13" t="s">
        <v>9</v>
      </c>
      <c r="X48" s="1"/>
      <c r="Y48" s="13" t="s">
        <v>10</v>
      </c>
      <c r="Z48" s="14"/>
      <c r="AA48" s="13" t="s">
        <v>9</v>
      </c>
      <c r="AB48" s="1"/>
      <c r="AC48" s="13" t="s">
        <v>10</v>
      </c>
      <c r="AD48" s="14"/>
      <c r="AE48" s="13" t="s">
        <v>9</v>
      </c>
      <c r="AF48" s="1"/>
      <c r="AG48" s="13" t="s">
        <v>10</v>
      </c>
      <c r="AH48" s="14"/>
      <c r="AI48" s="13" t="s">
        <v>9</v>
      </c>
    </row>
    <row r="49" spans="1:35" ht="18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35" ht="18" x14ac:dyDescent="0.25">
      <c r="A50" s="1" t="s">
        <v>59</v>
      </c>
      <c r="B50" s="1"/>
      <c r="C50" s="57">
        <f>IF(U50=0,"",U50)</f>
        <v>4</v>
      </c>
      <c r="D50" s="57"/>
      <c r="E50" s="57">
        <f>IF(W50=0,"",W50)</f>
        <v>668</v>
      </c>
      <c r="F50" s="1"/>
      <c r="G50" s="57">
        <f>IF(Y50+U50=0,"",Y50+U50)</f>
        <v>8</v>
      </c>
      <c r="H50" s="57"/>
      <c r="I50" s="57">
        <f>IF(AA50+W50=0,"",AA50+W50)</f>
        <v>1087</v>
      </c>
      <c r="J50" s="1"/>
      <c r="K50" s="57">
        <f>IF(AC50+Y50+U50=0,"",AC50+Y50+U50)</f>
        <v>8</v>
      </c>
      <c r="L50" s="57"/>
      <c r="M50" s="57">
        <f>IF(AE50+AA50+W50=0,"",AE50+AA50+W50)</f>
        <v>1087</v>
      </c>
      <c r="N50" s="1"/>
      <c r="O50" s="57">
        <f>IF(AG50+AC50+Y50+U50=0,"",AG50+AC50+Y50+U50)</f>
        <v>9</v>
      </c>
      <c r="P50" s="57"/>
      <c r="Q50" s="57">
        <f>IF(AI50+AE50+AA50+W50=0,"",AI50+AE50+AA50+W50)</f>
        <v>1192</v>
      </c>
      <c r="T50" t="str">
        <f>A50</f>
        <v>Fairfield by Marriott</v>
      </c>
      <c r="U50">
        <v>4</v>
      </c>
      <c r="W50">
        <v>668</v>
      </c>
      <c r="Y50">
        <v>4</v>
      </c>
      <c r="AA50">
        <v>419</v>
      </c>
      <c r="AG50">
        <v>1</v>
      </c>
      <c r="AI50">
        <v>105</v>
      </c>
    </row>
    <row r="51" spans="1:35" ht="18" x14ac:dyDescent="0.25">
      <c r="A51" s="1"/>
      <c r="B51" s="1"/>
      <c r="C51" s="57"/>
      <c r="D51" s="57"/>
      <c r="E51" s="57"/>
      <c r="F51" s="1"/>
      <c r="G51" s="57"/>
      <c r="H51" s="57"/>
      <c r="I51" s="57"/>
      <c r="J51" s="1"/>
      <c r="K51" s="57"/>
      <c r="L51" s="57"/>
      <c r="M51" s="57"/>
      <c r="N51" s="1"/>
      <c r="O51" s="57"/>
      <c r="P51" s="57"/>
      <c r="Q51" s="57"/>
    </row>
    <row r="52" spans="1:35" ht="18" x14ac:dyDescent="0.25">
      <c r="A52" s="1" t="s">
        <v>38</v>
      </c>
      <c r="B52" s="1"/>
      <c r="C52" s="57">
        <f>IF(U52=0,"",U52)</f>
        <v>2</v>
      </c>
      <c r="D52" s="57"/>
      <c r="E52" s="57">
        <f>IF(W52=0,"",W52)</f>
        <v>233</v>
      </c>
      <c r="F52" s="1"/>
      <c r="G52" s="69">
        <f>IF(Y52+U52=0,"",Y52+U52)</f>
        <v>4</v>
      </c>
      <c r="H52" s="69"/>
      <c r="I52" s="69">
        <f>IF(AA52+W52=0,"",AA52+W52)</f>
        <v>415</v>
      </c>
      <c r="J52" s="1"/>
      <c r="K52" s="57">
        <f>IF(AC52+Y52+U52=0,"",AC52+Y52+U52)</f>
        <v>5</v>
      </c>
      <c r="L52" s="57"/>
      <c r="M52" s="57">
        <f>IF(AE52+AA52+W52=0,"",AE52+AA52+W52)</f>
        <v>537</v>
      </c>
      <c r="N52" s="1"/>
      <c r="O52" s="69">
        <f>IF(AG52+AC52+Y52+U52=0,"",AG52+AC52+Y52+U52)</f>
        <v>6</v>
      </c>
      <c r="P52" s="69"/>
      <c r="Q52" s="69">
        <f>IF(AI52+AE52+AA52+W52=0,"",AI52+AE52+AA52+W52)</f>
        <v>604</v>
      </c>
      <c r="T52" t="str">
        <f>A52</f>
        <v>Tribute Portfolio</v>
      </c>
      <c r="U52">
        <v>2</v>
      </c>
      <c r="W52">
        <v>233</v>
      </c>
      <c r="Y52">
        <v>2</v>
      </c>
      <c r="AA52">
        <v>182</v>
      </c>
      <c r="AC52">
        <v>1</v>
      </c>
      <c r="AE52">
        <v>122</v>
      </c>
      <c r="AG52">
        <v>1</v>
      </c>
      <c r="AI52">
        <v>67</v>
      </c>
    </row>
    <row r="53" spans="1:35" ht="18" x14ac:dyDescent="0.25">
      <c r="A53" s="1"/>
      <c r="B53" s="1"/>
      <c r="C53" s="57"/>
      <c r="D53" s="57"/>
      <c r="E53" s="57"/>
      <c r="F53" s="1"/>
      <c r="G53" s="69"/>
      <c r="H53" s="69"/>
      <c r="I53" s="69"/>
      <c r="J53" s="1"/>
      <c r="K53" s="57"/>
      <c r="L53" s="57"/>
      <c r="M53" s="57"/>
      <c r="N53" s="1"/>
      <c r="O53" s="69"/>
      <c r="P53" s="69"/>
      <c r="Q53" s="69"/>
    </row>
    <row r="54" spans="1:35" ht="18" x14ac:dyDescent="0.25">
      <c r="A54" s="1" t="s">
        <v>4</v>
      </c>
      <c r="B54" s="1"/>
      <c r="C54" s="57">
        <f>IF(U54=0,"",U54)</f>
        <v>1</v>
      </c>
      <c r="D54" s="57"/>
      <c r="E54" s="57">
        <f>IF(W54=0,"",W54)</f>
        <v>202</v>
      </c>
      <c r="F54" s="1"/>
      <c r="G54" s="69">
        <f>IF(Y54+U54=0,"",Y54+U54)</f>
        <v>1</v>
      </c>
      <c r="H54" s="69"/>
      <c r="I54" s="69">
        <f>IF(AA54+W54=0,"",AA54+W54)</f>
        <v>202</v>
      </c>
      <c r="J54" s="1"/>
      <c r="K54" s="57">
        <f>IF(AC54+Y54+U54=0,"",AC54+Y54+U54)</f>
        <v>2</v>
      </c>
      <c r="L54" s="57"/>
      <c r="M54" s="57">
        <f>IF(AE54+AA54+W54=0,"",AE54+AA54+W54)</f>
        <v>359</v>
      </c>
      <c r="N54" s="1"/>
      <c r="O54" s="69">
        <f>IF(AG54+AC54+Y54+U54=0,"",AG54+AC54+Y54+U54)</f>
        <v>5</v>
      </c>
      <c r="P54" s="69"/>
      <c r="Q54" s="69">
        <f>IF(AI54+AE54+AA54+W54=0,"",AI54+AE54+AA54+W54)</f>
        <v>831</v>
      </c>
      <c r="T54" t="str">
        <f>A54</f>
        <v>Courtyard</v>
      </c>
      <c r="U54">
        <v>1</v>
      </c>
      <c r="W54">
        <v>202</v>
      </c>
      <c r="AC54">
        <v>1</v>
      </c>
      <c r="AE54">
        <v>157</v>
      </c>
      <c r="AG54">
        <v>3</v>
      </c>
      <c r="AI54">
        <v>472</v>
      </c>
    </row>
    <row r="55" spans="1:35" ht="18" x14ac:dyDescent="0.25">
      <c r="A55" s="1"/>
      <c r="B55" s="1"/>
      <c r="C55" s="57"/>
      <c r="D55" s="57"/>
      <c r="E55" s="57"/>
      <c r="F55" s="1"/>
      <c r="G55" s="69"/>
      <c r="H55" s="69"/>
      <c r="I55" s="69"/>
      <c r="J55" s="1"/>
      <c r="K55" s="57"/>
      <c r="L55" s="57"/>
      <c r="M55" s="57"/>
      <c r="N55" s="1"/>
      <c r="O55" s="69"/>
      <c r="P55" s="69"/>
      <c r="Q55" s="69"/>
      <c r="T55">
        <f>A55</f>
        <v>0</v>
      </c>
    </row>
    <row r="56" spans="1:35" ht="18" x14ac:dyDescent="0.25">
      <c r="A56" s="1" t="s">
        <v>26</v>
      </c>
      <c r="B56" s="1"/>
      <c r="C56" s="57">
        <f>IF(U56=0,"",U56)</f>
        <v>2</v>
      </c>
      <c r="D56" s="57"/>
      <c r="E56" s="57">
        <f>IF(W56=0,"",W56)</f>
        <v>251</v>
      </c>
      <c r="F56" s="1"/>
      <c r="G56" s="85">
        <f>IF(Y56+U56=0,"",Y56+U56)</f>
        <v>5</v>
      </c>
      <c r="H56" s="85"/>
      <c r="I56" s="85">
        <f>IF(AA56+W56=0,"",AA56+W56)</f>
        <v>606</v>
      </c>
      <c r="J56" s="1"/>
      <c r="K56" s="57">
        <f>IF(AC56+Y56+U56=0,"",AC56+Y56+U56)</f>
        <v>5</v>
      </c>
      <c r="L56" s="57"/>
      <c r="M56" s="57">
        <f>IF(AE56+AA56+W56=0,"",AE56+AA56+W56)</f>
        <v>606</v>
      </c>
      <c r="N56" s="1"/>
      <c r="O56" s="69">
        <f>IF(AG56+AC56+Y56+U56=0,"",AG56+AC56+Y56+U56)</f>
        <v>6</v>
      </c>
      <c r="P56" s="69"/>
      <c r="Q56" s="69">
        <f>IF(AI56+AE56+AA56+W56=0,"",AI56+AE56+AA56+W56)</f>
        <v>731</v>
      </c>
      <c r="T56" t="str">
        <f>A56</f>
        <v>Autograph Collection</v>
      </c>
      <c r="U56">
        <v>2</v>
      </c>
      <c r="W56">
        <v>251</v>
      </c>
      <c r="Y56">
        <v>3</v>
      </c>
      <c r="AA56">
        <v>355</v>
      </c>
      <c r="AG56">
        <v>1</v>
      </c>
      <c r="AI56">
        <v>125</v>
      </c>
    </row>
    <row r="57" spans="1:35" ht="18" x14ac:dyDescent="0.25">
      <c r="A57" s="1"/>
      <c r="B57" s="1"/>
      <c r="C57" s="57"/>
      <c r="D57" s="57"/>
      <c r="E57" s="57"/>
      <c r="F57" s="1"/>
      <c r="G57" s="85"/>
      <c r="H57" s="85"/>
      <c r="I57" s="85"/>
      <c r="J57" s="1"/>
      <c r="K57" s="57"/>
      <c r="L57" s="57"/>
      <c r="M57" s="57"/>
      <c r="N57" s="1"/>
      <c r="O57" s="85"/>
      <c r="P57" s="85"/>
      <c r="Q57" s="85"/>
      <c r="T57">
        <f>A57</f>
        <v>0</v>
      </c>
    </row>
    <row r="58" spans="1:35" ht="18" x14ac:dyDescent="0.25">
      <c r="A58" s="1" t="s">
        <v>58</v>
      </c>
      <c r="B58" s="1"/>
      <c r="C58" s="57">
        <f>IF(U58=0,"",U58)</f>
        <v>1</v>
      </c>
      <c r="D58" s="57"/>
      <c r="E58" s="57">
        <f>IF(W58=0,"",W58)</f>
        <v>274</v>
      </c>
      <c r="F58" s="1"/>
      <c r="G58" s="85">
        <f>IF(Y58+U58=0,"",Y58+U58)</f>
        <v>1</v>
      </c>
      <c r="H58" s="85"/>
      <c r="I58" s="85">
        <f>IF(AA58+W58=0,"",AA58+W58)</f>
        <v>274</v>
      </c>
      <c r="J58" s="1"/>
      <c r="K58" s="57">
        <f>IF(AC58+Y58+U58=0,"",AC58+Y58+U58)</f>
        <v>1</v>
      </c>
      <c r="L58" s="57"/>
      <c r="M58" s="57">
        <f>IF(AE58+AA58+W58=0,"",AE58+AA58+W58)</f>
        <v>274</v>
      </c>
      <c r="N58" s="1"/>
      <c r="O58" s="69">
        <f>IF(AG58+AC58+Y58+U58=0,"",AG58+AC58+Y58+U58)</f>
        <v>3</v>
      </c>
      <c r="P58" s="69"/>
      <c r="Q58" s="69">
        <f>IF(AI58+AE58+AA58+W58=0,"",AI58+AE58+AA58+W58)</f>
        <v>589</v>
      </c>
      <c r="T58" t="str">
        <f>A58</f>
        <v>The Luxury Collection</v>
      </c>
      <c r="U58">
        <v>1</v>
      </c>
      <c r="W58">
        <v>274</v>
      </c>
      <c r="AG58">
        <v>2</v>
      </c>
      <c r="AI58">
        <v>315</v>
      </c>
    </row>
    <row r="59" spans="1:35" ht="18" x14ac:dyDescent="0.25">
      <c r="A59" s="1"/>
      <c r="B59" s="1"/>
      <c r="C59" s="57"/>
      <c r="D59" s="57"/>
      <c r="E59" s="57"/>
      <c r="F59" s="1"/>
      <c r="G59" s="85"/>
      <c r="H59" s="85"/>
      <c r="I59" s="85"/>
      <c r="J59" s="1"/>
      <c r="K59" s="57"/>
      <c r="L59" s="57"/>
      <c r="M59" s="57"/>
      <c r="N59" s="1"/>
      <c r="O59" s="85"/>
      <c r="P59" s="85"/>
      <c r="Q59" s="85"/>
      <c r="T59">
        <f>A59</f>
        <v>0</v>
      </c>
    </row>
    <row r="60" spans="1:35" ht="18" x14ac:dyDescent="0.25">
      <c r="A60" s="1" t="s">
        <v>47</v>
      </c>
      <c r="B60" s="1"/>
      <c r="C60" s="57">
        <f>IF(U60=0,"",U60)</f>
        <v>1</v>
      </c>
      <c r="D60" s="57"/>
      <c r="E60" s="57">
        <f>IF(W60=0,"",W60)</f>
        <v>185</v>
      </c>
      <c r="F60" s="1"/>
      <c r="G60" s="69">
        <f>IF(Y60+U60=0,"",Y60+U60)</f>
        <v>2</v>
      </c>
      <c r="H60" s="69"/>
      <c r="I60" s="69">
        <f>IF(AA60+W60=0,"",AA60+W60)</f>
        <v>301</v>
      </c>
      <c r="J60" s="1"/>
      <c r="K60" s="57">
        <f>IF(AC60+Y60+U60=0,"",AC60+Y60+U60)</f>
        <v>2</v>
      </c>
      <c r="L60" s="57"/>
      <c r="M60" s="57">
        <f>IF(AE60+AA60+W60=0,"",AE60+AA60+W60)</f>
        <v>301</v>
      </c>
      <c r="N60" s="1"/>
      <c r="O60" s="69">
        <f>IF(AG60+AC60+Y60+U60=0,"",AG60+AC60+Y60+U60)</f>
        <v>3</v>
      </c>
      <c r="P60" s="69"/>
      <c r="Q60" s="69">
        <f>IF(AI60+AE60+AA60+W60=0,"",AI60+AE60+AA60+W60)</f>
        <v>420</v>
      </c>
      <c r="T60" t="str">
        <f>A60</f>
        <v>Moxy</v>
      </c>
      <c r="U60">
        <v>1</v>
      </c>
      <c r="W60">
        <v>185</v>
      </c>
      <c r="Y60">
        <v>1</v>
      </c>
      <c r="AA60">
        <v>116</v>
      </c>
      <c r="AG60">
        <v>1</v>
      </c>
      <c r="AI60">
        <v>119</v>
      </c>
    </row>
    <row r="61" spans="1:35" ht="18" x14ac:dyDescent="0.25">
      <c r="A61" s="1"/>
      <c r="B61" s="1"/>
      <c r="C61" s="57"/>
      <c r="D61" s="57"/>
      <c r="E61" s="57"/>
      <c r="F61" s="1"/>
      <c r="G61" s="1"/>
      <c r="H61" s="1"/>
      <c r="I61" s="1"/>
      <c r="J61" s="1"/>
      <c r="K61" s="57"/>
      <c r="L61" s="57"/>
      <c r="M61" s="57"/>
      <c r="N61" s="1"/>
      <c r="O61" s="1"/>
      <c r="P61" s="1"/>
      <c r="Q61" s="1"/>
      <c r="T61">
        <f>A61</f>
        <v>0</v>
      </c>
    </row>
    <row r="62" spans="1:35" ht="18" x14ac:dyDescent="0.25">
      <c r="A62" s="1" t="s">
        <v>44</v>
      </c>
      <c r="B62" s="1"/>
      <c r="C62" s="57">
        <f>IF(U62=0,"",U62)</f>
        <v>3</v>
      </c>
      <c r="D62" s="57"/>
      <c r="E62" s="57">
        <f>IF(W62=0,"",W62)</f>
        <v>487</v>
      </c>
      <c r="F62" s="1"/>
      <c r="G62" s="69">
        <f>IF(Y62+U62=0,"",Y62+U62)</f>
        <v>8</v>
      </c>
      <c r="H62" s="69"/>
      <c r="I62" s="69">
        <f>IF(AA62+W62=0,"",AA62+W62)</f>
        <v>1211</v>
      </c>
      <c r="J62" s="1"/>
      <c r="K62" s="57">
        <f>IF(AC62+Y62+U62=0,"",AC62+Y62+U62)</f>
        <v>8</v>
      </c>
      <c r="L62" s="57"/>
      <c r="M62" s="57">
        <f>IF(AE62+AA62+W62=0,"",AE62+AA62+W62)</f>
        <v>1211</v>
      </c>
      <c r="N62" s="1"/>
      <c r="O62" s="69">
        <f>IF(AG62+AC62+Y62+U62=0,"",AG62+AC62+Y62+U62)</f>
        <v>12</v>
      </c>
      <c r="P62" s="69"/>
      <c r="Q62" s="69">
        <f>IF(AI62+AE62+AA62+W62=0,"",AI62+AE62+AA62+W62)</f>
        <v>1736</v>
      </c>
      <c r="T62" t="str">
        <f>A62</f>
        <v>Four Points</v>
      </c>
      <c r="U62">
        <v>3</v>
      </c>
      <c r="W62">
        <v>487</v>
      </c>
      <c r="Y62">
        <v>5</v>
      </c>
      <c r="AA62">
        <v>724</v>
      </c>
      <c r="AG62">
        <v>4</v>
      </c>
      <c r="AI62">
        <v>525</v>
      </c>
    </row>
    <row r="63" spans="1:35" ht="18" x14ac:dyDescent="0.25">
      <c r="A63" s="1"/>
      <c r="B63" s="1"/>
      <c r="C63" s="57"/>
      <c r="D63" s="57"/>
      <c r="E63" s="57"/>
      <c r="F63" s="1"/>
      <c r="G63" s="1"/>
      <c r="H63" s="1"/>
      <c r="I63" s="1"/>
      <c r="J63" s="1"/>
      <c r="K63" s="57"/>
      <c r="L63" s="57"/>
      <c r="M63" s="57"/>
      <c r="N63" s="1"/>
      <c r="O63" s="1"/>
      <c r="P63" s="1"/>
      <c r="Q63" s="1"/>
      <c r="T63">
        <f>A63</f>
        <v>0</v>
      </c>
    </row>
    <row r="64" spans="1:35" ht="18" x14ac:dyDescent="0.25">
      <c r="A64" s="1" t="s">
        <v>45</v>
      </c>
      <c r="B64" s="1"/>
      <c r="C64" s="57">
        <f>IF(U64=0,"",U64)</f>
        <v>2</v>
      </c>
      <c r="D64" s="57"/>
      <c r="E64" s="57">
        <f>IF(W64=0,"",W64)</f>
        <v>440</v>
      </c>
      <c r="F64" s="1"/>
      <c r="G64" s="69">
        <f>IF(Y64+U64=0,"",Y64+U64)</f>
        <v>5</v>
      </c>
      <c r="H64" s="69"/>
      <c r="I64" s="69">
        <f>IF(AA64+W64=0,"",AA64+W64)</f>
        <v>924</v>
      </c>
      <c r="J64" s="1"/>
      <c r="K64" s="57">
        <f>IF(AC64+Y64+U64=0,"",AC64+Y64+U64)</f>
        <v>9</v>
      </c>
      <c r="L64" s="57"/>
      <c r="M64" s="57">
        <f>IF(AE64+AA64+W64=0,"",AE64+AA64+W64)</f>
        <v>1719</v>
      </c>
      <c r="N64" s="1"/>
      <c r="O64" s="69">
        <f>IF(AG64+AC64+Y64+U64=0,"",AG64+AC64+Y64+U64)</f>
        <v>14</v>
      </c>
      <c r="P64" s="69"/>
      <c r="Q64" s="69">
        <f>IF(AI64+AE64+AA64+W64=0,"",AI64+AE64+AA64+W64)</f>
        <v>2548</v>
      </c>
      <c r="T64" t="str">
        <f>A64</f>
        <v>Delta Hotels</v>
      </c>
      <c r="U64">
        <v>2</v>
      </c>
      <c r="W64">
        <v>440</v>
      </c>
      <c r="Y64">
        <v>3</v>
      </c>
      <c r="AA64">
        <v>484</v>
      </c>
      <c r="AC64">
        <v>4</v>
      </c>
      <c r="AE64">
        <v>795</v>
      </c>
      <c r="AG64">
        <v>5</v>
      </c>
      <c r="AI64">
        <v>829</v>
      </c>
    </row>
    <row r="65" spans="1:35" ht="18" x14ac:dyDescent="0.25">
      <c r="A65" s="1"/>
      <c r="B65" s="1"/>
      <c r="C65" s="57"/>
      <c r="D65" s="57"/>
      <c r="E65" s="57"/>
      <c r="F65" s="1"/>
      <c r="G65" s="69"/>
      <c r="H65" s="69"/>
      <c r="I65" s="69"/>
      <c r="J65" s="1"/>
      <c r="K65" s="57"/>
      <c r="L65" s="57"/>
      <c r="M65" s="57"/>
      <c r="N65" s="1"/>
      <c r="O65" s="69"/>
      <c r="P65" s="85"/>
      <c r="Q65" s="69"/>
      <c r="T65">
        <f>A65</f>
        <v>0</v>
      </c>
    </row>
    <row r="66" spans="1:35" ht="18" x14ac:dyDescent="0.25">
      <c r="A66" s="1" t="s">
        <v>20</v>
      </c>
      <c r="B66" s="1"/>
      <c r="C66" s="57">
        <f>IF(U66=0,"",U66)</f>
        <v>1</v>
      </c>
      <c r="D66" s="57"/>
      <c r="E66" s="57">
        <f>IF(W66=0,"",W66)</f>
        <v>253</v>
      </c>
      <c r="F66" s="1"/>
      <c r="G66" s="69">
        <f>IF(Y66+U66=0,"",Y66+U66)</f>
        <v>1</v>
      </c>
      <c r="H66" s="69"/>
      <c r="I66" s="69">
        <f>IF(AA66+W66=0,"",AA66+W66)</f>
        <v>253</v>
      </c>
      <c r="J66" s="1"/>
      <c r="K66" s="57">
        <f>IF(AC66+Y66+U66=0,"",AC66+Y66+U66)</f>
        <v>2</v>
      </c>
      <c r="L66" s="57"/>
      <c r="M66" s="57">
        <f>IF(AE66+AA66+W66=0,"",AE66+AA66+W66)</f>
        <v>656</v>
      </c>
      <c r="N66" s="1"/>
      <c r="O66" s="69">
        <f>IF(AG66+AC66+Y66+U66=0,"",AG66+AC66+Y66+U66)</f>
        <v>2</v>
      </c>
      <c r="P66" s="69"/>
      <c r="Q66" s="69">
        <f>IF(AI66+AE66+AA66+W66=0,"",AI66+AE66+AA66+W66)</f>
        <v>656</v>
      </c>
      <c r="T66" t="str">
        <f>A66</f>
        <v>Renaissance Hotels</v>
      </c>
      <c r="U66">
        <v>1</v>
      </c>
      <c r="W66">
        <v>253</v>
      </c>
      <c r="AC66">
        <v>1</v>
      </c>
      <c r="AE66">
        <v>403</v>
      </c>
    </row>
    <row r="67" spans="1:35" ht="18" x14ac:dyDescent="0.25">
      <c r="A67" s="1"/>
      <c r="B67" s="1"/>
      <c r="C67" s="57"/>
      <c r="D67" s="57"/>
      <c r="E67" s="57"/>
      <c r="F67" s="1"/>
      <c r="G67" s="69"/>
      <c r="H67" s="69"/>
      <c r="I67" s="69"/>
      <c r="J67" s="1"/>
      <c r="K67" s="57"/>
      <c r="L67" s="57"/>
      <c r="M67" s="57"/>
      <c r="N67" s="1"/>
      <c r="O67" s="69"/>
      <c r="P67" s="85"/>
      <c r="Q67" s="69"/>
      <c r="T67">
        <f>A67</f>
        <v>0</v>
      </c>
    </row>
    <row r="68" spans="1:35" ht="18" outlineLevel="1" x14ac:dyDescent="0.25">
      <c r="A68" s="1" t="s">
        <v>30</v>
      </c>
      <c r="B68" s="1"/>
      <c r="C68" s="57" t="str">
        <f>IF(U68=0,"",U68)</f>
        <v/>
      </c>
      <c r="D68" s="57"/>
      <c r="E68" s="57" t="str">
        <f>IF(W68=0,"",W68)</f>
        <v/>
      </c>
      <c r="F68" s="1"/>
      <c r="G68" s="69">
        <f>IF(Y68+U68=0,"",Y68+U68)</f>
        <v>1</v>
      </c>
      <c r="H68" s="69"/>
      <c r="I68" s="69">
        <f>IF(AA68+W68=0,"",AA68+W68)</f>
        <v>186</v>
      </c>
      <c r="J68" s="1"/>
      <c r="K68" s="57">
        <f>IF(AC68+Y68+U68=0,"",AC68+Y68+U68)</f>
        <v>1</v>
      </c>
      <c r="L68" s="57"/>
      <c r="M68" s="57">
        <f>IF(AE68+AA68+W68=0,"",AE68+AA68+W68)</f>
        <v>186</v>
      </c>
      <c r="N68" s="1"/>
      <c r="O68" s="69">
        <f>IF(AG68+AC68+Y68+U68=0,"",AG68+AC68+Y68+U68)</f>
        <v>2</v>
      </c>
      <c r="P68" s="69"/>
      <c r="Q68" s="69">
        <f>IF(AI68+AE68+AA68+W68=0,"",AI68+AE68+AA68+W68)</f>
        <v>395</v>
      </c>
      <c r="T68" t="str">
        <f>A68</f>
        <v>Marriott Hotels</v>
      </c>
      <c r="Y68">
        <v>1</v>
      </c>
      <c r="AA68">
        <v>186</v>
      </c>
      <c r="AG68">
        <v>1</v>
      </c>
      <c r="AI68">
        <v>209</v>
      </c>
    </row>
    <row r="69" spans="1:35" ht="18" outlineLevel="1" x14ac:dyDescent="0.25">
      <c r="A69" s="1"/>
      <c r="B69" s="1"/>
      <c r="C69" s="57"/>
      <c r="D69" s="57"/>
      <c r="E69" s="57"/>
      <c r="F69" s="1"/>
      <c r="G69" s="69"/>
      <c r="H69" s="69"/>
      <c r="I69" s="69"/>
      <c r="J69" s="1"/>
      <c r="K69" s="57"/>
      <c r="L69" s="57"/>
      <c r="M69" s="57"/>
      <c r="N69" s="1"/>
      <c r="O69" s="69"/>
      <c r="P69" s="85"/>
      <c r="Q69" s="69"/>
      <c r="T69">
        <f>A69</f>
        <v>0</v>
      </c>
    </row>
    <row r="70" spans="1:35" ht="18" outlineLevel="1" x14ac:dyDescent="0.25">
      <c r="A70" s="1" t="s">
        <v>57</v>
      </c>
      <c r="B70" s="1"/>
      <c r="C70" s="57" t="str">
        <f>IF(U70=0,"",U70)</f>
        <v/>
      </c>
      <c r="D70" s="57"/>
      <c r="E70" s="57" t="str">
        <f>IF(W70=0,"",W70)</f>
        <v/>
      </c>
      <c r="F70" s="1"/>
      <c r="G70" s="69">
        <f>IF(Y70+U70=0,"",Y70+U70)</f>
        <v>1</v>
      </c>
      <c r="H70" s="69"/>
      <c r="I70" s="69">
        <f>IF(AA70+W70=0,"",AA70+W70)</f>
        <v>314</v>
      </c>
      <c r="J70" s="1"/>
      <c r="K70" s="57">
        <f>IF(AC70+Y70+U70=0,"",AC70+Y70+U70)</f>
        <v>1</v>
      </c>
      <c r="L70" s="57"/>
      <c r="M70" s="57">
        <f>IF(AE70+AA70+W70=0,"",AE70+AA70+W70)</f>
        <v>314</v>
      </c>
      <c r="N70" s="1"/>
      <c r="O70" s="69">
        <f>IF(AG70+AC70+Y70+U70=0,"",AG70+AC70+Y70+U70)</f>
        <v>2</v>
      </c>
      <c r="P70" s="69"/>
      <c r="Q70" s="69">
        <f>IF(AI70+AE70+AA70+W70=0,"",AI70+AE70+AA70+W70)</f>
        <v>374</v>
      </c>
      <c r="T70" t="str">
        <f>A70</f>
        <v>JW</v>
      </c>
      <c r="Y70">
        <v>1</v>
      </c>
      <c r="AA70">
        <v>314</v>
      </c>
      <c r="AG70">
        <v>1</v>
      </c>
      <c r="AI70">
        <v>60</v>
      </c>
    </row>
    <row r="71" spans="1:35" ht="18" outlineLevel="1" x14ac:dyDescent="0.25">
      <c r="A71" s="1"/>
      <c r="B71" s="1"/>
      <c r="C71" s="57"/>
      <c r="D71" s="57"/>
      <c r="E71" s="57"/>
      <c r="F71" s="1"/>
      <c r="G71" s="69"/>
      <c r="H71" s="69"/>
      <c r="I71" s="69"/>
      <c r="J71" s="1"/>
      <c r="K71" s="57"/>
      <c r="L71" s="57"/>
      <c r="M71" s="57"/>
      <c r="N71" s="1"/>
      <c r="O71" s="69"/>
      <c r="P71" s="85"/>
      <c r="Q71" s="69"/>
      <c r="T71">
        <f>A71</f>
        <v>0</v>
      </c>
    </row>
    <row r="72" spans="1:35" ht="18" outlineLevel="1" x14ac:dyDescent="0.25">
      <c r="A72" s="1" t="s">
        <v>56</v>
      </c>
      <c r="B72" s="1"/>
      <c r="C72" s="57"/>
      <c r="D72" s="57"/>
      <c r="E72" s="57"/>
      <c r="F72" s="1"/>
      <c r="G72" s="69">
        <f>IF(Y72+U72=0,"",Y72+U72)</f>
        <v>2</v>
      </c>
      <c r="H72" s="69"/>
      <c r="I72" s="69">
        <f>IF(AA72+W72=0,"",AA72+W72)</f>
        <v>371</v>
      </c>
      <c r="J72" s="1"/>
      <c r="K72" s="57">
        <f>IF(AC72+Y72+U72=0,"",AC72+Y72+U72)</f>
        <v>2</v>
      </c>
      <c r="L72" s="57"/>
      <c r="M72" s="57">
        <f>IF(AE72+AA72+W72=0,"",AE72+AA72+W72)</f>
        <v>371</v>
      </c>
      <c r="N72" s="1"/>
      <c r="O72" s="69">
        <f>IF(AG72+AC72+Y72+U72=0,"",AG72+AC72+Y72+U72)</f>
        <v>2</v>
      </c>
      <c r="P72" s="69"/>
      <c r="Q72" s="69">
        <f>IF(AI72+AE72+AA72+W72=0,"",AI72+AE72+AA72+W72)</f>
        <v>371</v>
      </c>
      <c r="T72" t="str">
        <f>A72</f>
        <v>AC Hotels</v>
      </c>
      <c r="Y72">
        <v>2</v>
      </c>
      <c r="AA72">
        <v>371</v>
      </c>
    </row>
    <row r="73" spans="1:35" ht="18" outlineLevel="1" x14ac:dyDescent="0.25">
      <c r="A73" s="1"/>
      <c r="B73" s="1"/>
      <c r="C73" s="57"/>
      <c r="D73" s="57"/>
      <c r="E73" s="57"/>
      <c r="F73" s="1"/>
      <c r="G73" s="69"/>
      <c r="H73" s="69"/>
      <c r="I73" s="69"/>
      <c r="J73" s="1"/>
      <c r="K73" s="57"/>
      <c r="L73" s="57"/>
      <c r="M73" s="57"/>
      <c r="N73" s="1"/>
      <c r="O73" s="69"/>
      <c r="P73" s="69"/>
      <c r="Q73" s="69"/>
    </row>
    <row r="74" spans="1:35" ht="18" outlineLevel="1" x14ac:dyDescent="0.25">
      <c r="A74" s="1" t="s">
        <v>55</v>
      </c>
      <c r="B74" s="1"/>
      <c r="C74" s="57"/>
      <c r="D74" s="57"/>
      <c r="E74" s="57"/>
      <c r="F74" s="1"/>
      <c r="G74" s="69">
        <f>IF(Y74+U74=0,"",Y74+U74)</f>
        <v>1</v>
      </c>
      <c r="H74" s="69"/>
      <c r="I74" s="69">
        <f>IF(AA74+W74=0,"",AA74+W74)</f>
        <v>248</v>
      </c>
      <c r="J74" s="1"/>
      <c r="K74" s="57">
        <f>IF(AC74+Y74+U74=0,"",AC74+Y74+U74)</f>
        <v>1</v>
      </c>
      <c r="L74" s="57"/>
      <c r="M74" s="57">
        <f>IF(AE74+AA74+W74=0,"",AE74+AA74+W74)</f>
        <v>248</v>
      </c>
      <c r="N74" s="1"/>
      <c r="O74" s="69">
        <f>IF(AG74+AC74+Y74+U74=0,"",AG74+AC74+Y74+U74)</f>
        <v>3</v>
      </c>
      <c r="P74" s="85"/>
      <c r="Q74" s="69">
        <f>IF(AI74+AE74+AA74+W74=0,"",AI74+AE74+AA74+W74)</f>
        <v>762</v>
      </c>
      <c r="T74" t="str">
        <f>A74</f>
        <v>Le Méridien</v>
      </c>
      <c r="Y74">
        <v>1</v>
      </c>
      <c r="AA74">
        <v>248</v>
      </c>
      <c r="AG74">
        <v>2</v>
      </c>
      <c r="AI74">
        <v>514</v>
      </c>
    </row>
    <row r="75" spans="1:35" ht="18" outlineLevel="1" x14ac:dyDescent="0.25">
      <c r="A75" s="1"/>
      <c r="B75" s="1"/>
      <c r="C75" s="57"/>
      <c r="D75" s="57"/>
      <c r="E75" s="57"/>
      <c r="F75" s="1"/>
      <c r="G75" s="69"/>
      <c r="H75" s="69"/>
      <c r="I75" s="69"/>
      <c r="J75" s="1"/>
      <c r="K75" s="57"/>
      <c r="L75" s="57"/>
      <c r="M75" s="57"/>
      <c r="N75" s="1"/>
      <c r="O75" s="69"/>
      <c r="P75" s="85"/>
      <c r="Q75" s="69"/>
    </row>
    <row r="76" spans="1:35" ht="18" outlineLevel="1" x14ac:dyDescent="0.25">
      <c r="A76" s="1" t="s">
        <v>24</v>
      </c>
      <c r="B76" s="1"/>
      <c r="C76" s="57"/>
      <c r="D76" s="57"/>
      <c r="E76" s="57"/>
      <c r="F76" s="1"/>
      <c r="G76" s="69">
        <f>IF(Y76+U76=0,"",Y76+U76)</f>
        <v>1</v>
      </c>
      <c r="H76" s="69"/>
      <c r="I76" s="69">
        <f>IF(AA76+W76=0,"",AA76+W76)</f>
        <v>66</v>
      </c>
      <c r="J76" s="1"/>
      <c r="K76" s="57">
        <f>IF(AC76+Y76+U76=0,"",AC76+Y76+U76)</f>
        <v>1</v>
      </c>
      <c r="L76" s="57"/>
      <c r="M76" s="57">
        <f>IF(AE76+AA76+W76=0,"",AE76+AA76+W76)</f>
        <v>66</v>
      </c>
      <c r="N76" s="1"/>
      <c r="O76" s="69">
        <f>IF(AG76+AC76+Y76+U76=0,"",AG76+AC76+Y76+U76)</f>
        <v>1</v>
      </c>
      <c r="P76" s="85"/>
      <c r="Q76" s="69">
        <f>IF(AI76+AE76+AA76+W76=0,"",AI76+AE76+AA76+W76)</f>
        <v>66</v>
      </c>
      <c r="T76" t="str">
        <f>A76</f>
        <v>Marriott Executive Apartments</v>
      </c>
      <c r="Y76">
        <v>1</v>
      </c>
      <c r="AA76">
        <v>66</v>
      </c>
    </row>
    <row r="77" spans="1:35" ht="18" outlineLevel="1" x14ac:dyDescent="0.25">
      <c r="A77" s="1"/>
      <c r="B77" s="1"/>
      <c r="C77" s="57"/>
      <c r="D77" s="57"/>
      <c r="E77" s="57"/>
      <c r="F77" s="1"/>
      <c r="G77" s="69" t="str">
        <f>IF(Y77+U77=0,"",Y77+U77)</f>
        <v/>
      </c>
      <c r="H77" s="69"/>
      <c r="I77" s="69" t="str">
        <f>IF(AA77+W77=0,"",AA77+W77)</f>
        <v/>
      </c>
      <c r="J77" s="1"/>
      <c r="K77" s="57"/>
      <c r="L77" s="57"/>
      <c r="M77" s="57"/>
      <c r="N77" s="1"/>
      <c r="O77" s="69"/>
      <c r="P77" s="85"/>
      <c r="Q77" s="69"/>
    </row>
    <row r="78" spans="1:35" ht="18" outlineLevel="1" x14ac:dyDescent="0.25">
      <c r="A78" s="1" t="s">
        <v>40</v>
      </c>
      <c r="B78" s="1"/>
      <c r="C78" s="57"/>
      <c r="D78" s="57"/>
      <c r="E78" s="57"/>
      <c r="F78" s="1"/>
      <c r="G78" s="69" t="str">
        <f>IF(Y78+U78=0,"",Y78+U78)</f>
        <v/>
      </c>
      <c r="H78" s="69"/>
      <c r="I78" s="69" t="str">
        <f>IF(AA78+W78=0,"",AA78+W78)</f>
        <v/>
      </c>
      <c r="J78" s="1"/>
      <c r="K78" s="57">
        <f>IF(AC78+Y78+U78=0,"",AC78+Y78+U78)</f>
        <v>3</v>
      </c>
      <c r="L78" s="57"/>
      <c r="M78" s="57">
        <f>IF(AE78+AA78+W78=0,"",AE78+AA78+W78)</f>
        <v>754</v>
      </c>
      <c r="N78" s="1"/>
      <c r="O78" s="69">
        <f>IF(AG78+AC78+Y78+U78=0,"",AG78+AC78+Y78+U78)</f>
        <v>5</v>
      </c>
      <c r="P78" s="69"/>
      <c r="Q78" s="69">
        <f>IF(AI78+AE78+AA78+W78=0,"",AI78+AE78+AA78+W78)</f>
        <v>1105</v>
      </c>
      <c r="T78" s="1" t="s">
        <v>40</v>
      </c>
      <c r="U78" s="49"/>
      <c r="V78" s="49"/>
      <c r="W78" s="49"/>
      <c r="X78" s="49"/>
      <c r="Y78" s="49"/>
      <c r="Z78" s="49"/>
      <c r="AA78" s="49"/>
      <c r="AB78" s="49"/>
      <c r="AC78">
        <v>3</v>
      </c>
      <c r="AD78" s="39"/>
      <c r="AE78">
        <v>754</v>
      </c>
      <c r="AF78" s="49"/>
      <c r="AG78">
        <v>2</v>
      </c>
      <c r="AI78">
        <v>351</v>
      </c>
    </row>
    <row r="79" spans="1:35" ht="18" outlineLevel="1" x14ac:dyDescent="0.25">
      <c r="A79" s="1"/>
      <c r="B79" s="1"/>
      <c r="C79" s="57"/>
      <c r="D79" s="57"/>
      <c r="E79" s="57"/>
      <c r="F79" s="1"/>
      <c r="G79" s="69" t="str">
        <f>IF(Y79+U79=0,"",Y79+U79)</f>
        <v/>
      </c>
      <c r="H79" s="69"/>
      <c r="I79" s="69" t="str">
        <f>IF(AA79+W79=0,"",AA79+W79)</f>
        <v/>
      </c>
      <c r="J79" s="1"/>
      <c r="K79" s="57"/>
      <c r="L79" s="57"/>
      <c r="M79" s="57"/>
      <c r="N79" s="1"/>
      <c r="O79" s="69"/>
      <c r="P79" s="69"/>
      <c r="Q79" s="6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D79" s="39"/>
      <c r="AF79" s="49"/>
      <c r="AG79" s="49"/>
      <c r="AH79" s="49"/>
      <c r="AI79" s="49"/>
    </row>
    <row r="80" spans="1:35" ht="18" outlineLevel="1" x14ac:dyDescent="0.25">
      <c r="A80" s="1" t="s">
        <v>44</v>
      </c>
      <c r="B80" s="1"/>
      <c r="C80" s="57"/>
      <c r="D80" s="57"/>
      <c r="E80" s="57"/>
      <c r="F80" s="1"/>
      <c r="G80" s="69" t="str">
        <f>IF(Y80+U80=0,"",Y80+U80)</f>
        <v/>
      </c>
      <c r="H80" s="69"/>
      <c r="I80" s="69" t="str">
        <f>IF(AA80+W80=0,"",AA80+W80)</f>
        <v/>
      </c>
      <c r="J80" s="1"/>
      <c r="K80" s="57">
        <f>IF(AC80+Y80+U80=0,"",AC80+Y80+U80)</f>
        <v>4</v>
      </c>
      <c r="L80" s="57"/>
      <c r="M80" s="57">
        <f>IF(AE80+AA80+W80=0,"",AE80+AA80+W80)</f>
        <v>686</v>
      </c>
      <c r="N80" s="1"/>
      <c r="O80" s="69">
        <f>IF(AG80+AC80+Y80+U80=0,"",AG80+AC80+Y80+U80)</f>
        <v>4</v>
      </c>
      <c r="P80" s="69"/>
      <c r="Q80" s="69">
        <f>IF(AI80+AE80+AA80+W80=0,"",AI80+AE80+AA80+W80)</f>
        <v>686</v>
      </c>
      <c r="T80" s="1" t="s">
        <v>44</v>
      </c>
      <c r="U80" s="49"/>
      <c r="V80" s="49"/>
      <c r="W80" s="49"/>
      <c r="X80" s="49"/>
      <c r="Y80" s="49"/>
      <c r="Z80" s="49"/>
      <c r="AA80" s="49"/>
      <c r="AB80" s="49"/>
      <c r="AC80">
        <v>4</v>
      </c>
      <c r="AD80" s="39"/>
      <c r="AE80">
        <v>686</v>
      </c>
      <c r="AF80" s="49"/>
      <c r="AG80" s="49"/>
      <c r="AH80" s="49"/>
      <c r="AI80" s="49"/>
    </row>
    <row r="81" spans="1:35" ht="18" outlineLevel="1" x14ac:dyDescent="0.25">
      <c r="A81" s="1"/>
      <c r="B81" s="1"/>
      <c r="C81" s="57"/>
      <c r="D81" s="57"/>
      <c r="E81" s="57"/>
      <c r="F81" s="1"/>
      <c r="G81" s="69"/>
      <c r="H81" s="69"/>
      <c r="I81" s="69"/>
      <c r="J81" s="1"/>
      <c r="K81" s="69"/>
      <c r="L81" s="69"/>
      <c r="M81" s="69"/>
      <c r="N81" s="1"/>
      <c r="O81" s="69"/>
      <c r="P81" s="69"/>
      <c r="Q81" s="69"/>
      <c r="T81" s="49"/>
      <c r="U81" s="49"/>
      <c r="V81" s="49"/>
      <c r="W81" s="49"/>
      <c r="X81" s="49"/>
      <c r="Y81" s="49"/>
      <c r="Z81" s="49"/>
      <c r="AA81" s="49"/>
      <c r="AB81" s="49"/>
      <c r="AD81" s="49"/>
      <c r="AF81" s="49"/>
      <c r="AG81" s="49"/>
      <c r="AH81" s="49"/>
      <c r="AI81" s="49"/>
    </row>
    <row r="82" spans="1:35" ht="18" x14ac:dyDescent="0.25">
      <c r="A82" s="1" t="s">
        <v>1</v>
      </c>
      <c r="B82" s="1"/>
      <c r="C82" s="74"/>
      <c r="D82" s="74"/>
      <c r="E82" s="74"/>
      <c r="F82" s="1"/>
      <c r="G82" s="85"/>
      <c r="H82" s="85"/>
      <c r="I82" s="85"/>
      <c r="J82" s="1"/>
      <c r="K82" s="85">
        <f>IF(AC82+Y82+U82=0,"",AC82+Y82+U82)</f>
        <v>1</v>
      </c>
      <c r="L82" s="85"/>
      <c r="M82" s="85">
        <f>IF(AE82+AA82+W82=0,"",AE82+AA82+W82)</f>
        <v>103</v>
      </c>
      <c r="N82" s="1"/>
      <c r="O82" s="69">
        <f>IF(AG82+AC82+Y82+U82=0,"",AG82+AC82+Y82+U82)</f>
        <v>1</v>
      </c>
      <c r="P82" s="85"/>
      <c r="Q82" s="69">
        <f>IF(AI82+AE82+AA82+W82=0,"",AI82+AE82+AA82+W82)</f>
        <v>103</v>
      </c>
      <c r="T82" s="1" t="s">
        <v>1</v>
      </c>
      <c r="AC82">
        <v>1</v>
      </c>
      <c r="AE82">
        <v>103</v>
      </c>
    </row>
    <row r="83" spans="1:35" ht="18" x14ac:dyDescent="0.25">
      <c r="A83" s="1"/>
      <c r="B83" s="1"/>
      <c r="C83" s="74"/>
      <c r="D83" s="74"/>
      <c r="E83" s="74"/>
      <c r="F83" s="1"/>
      <c r="G83" s="85"/>
      <c r="H83" s="85"/>
      <c r="I83" s="85"/>
      <c r="J83" s="1"/>
      <c r="K83" s="85"/>
      <c r="L83" s="85"/>
      <c r="M83" s="85"/>
      <c r="N83" s="1"/>
      <c r="O83" s="69"/>
      <c r="P83" s="85"/>
      <c r="Q83" s="6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D83" s="49"/>
      <c r="AF83" s="49"/>
      <c r="AG83" s="49"/>
      <c r="AH83" s="49"/>
      <c r="AI83" s="49"/>
    </row>
    <row r="84" spans="1:35" ht="18" x14ac:dyDescent="0.25">
      <c r="A84" s="1" t="s">
        <v>54</v>
      </c>
      <c r="B84" s="1"/>
      <c r="C84" s="74"/>
      <c r="D84" s="74"/>
      <c r="E84" s="74"/>
      <c r="F84" s="1"/>
      <c r="G84" s="85"/>
      <c r="H84" s="85"/>
      <c r="I84" s="85"/>
      <c r="J84" s="1"/>
      <c r="K84" s="85">
        <f>IF(AC84+Y84+U84=0,"",AC84+Y84+U84)</f>
        <v>1</v>
      </c>
      <c r="L84" s="85"/>
      <c r="M84" s="85">
        <f>IF(AE84+AA84+W84=0,"",AE84+AA84+W84)</f>
        <v>100</v>
      </c>
      <c r="N84" s="1"/>
      <c r="O84" s="69">
        <f>IF(AG84+AC84+Y84+U84=0,"",AG84+AC84+Y84+U84)</f>
        <v>1</v>
      </c>
      <c r="P84" s="85"/>
      <c r="Q84" s="69">
        <f>IF(AI84+AE84+AA84+W84=0,"",AI84+AE84+AA84+W84)</f>
        <v>100</v>
      </c>
      <c r="S84" s="49"/>
      <c r="T84" s="39" t="s">
        <v>54</v>
      </c>
      <c r="U84" s="49"/>
      <c r="V84" s="49"/>
      <c r="W84" s="49"/>
      <c r="X84" s="49"/>
      <c r="Y84" s="49"/>
      <c r="Z84" s="49"/>
      <c r="AA84" s="49"/>
      <c r="AB84" s="49"/>
      <c r="AC84">
        <v>1</v>
      </c>
      <c r="AD84" s="39"/>
      <c r="AE84">
        <v>100</v>
      </c>
      <c r="AF84" s="49"/>
      <c r="AG84" s="49"/>
      <c r="AH84" s="49"/>
      <c r="AI84" s="49"/>
    </row>
    <row r="85" spans="1:35" ht="18" x14ac:dyDescent="0.25">
      <c r="A85" s="1"/>
      <c r="B85" s="1"/>
      <c r="C85" s="74"/>
      <c r="D85" s="74"/>
      <c r="E85" s="74"/>
      <c r="F85" s="1"/>
      <c r="G85" s="85"/>
      <c r="H85" s="85"/>
      <c r="I85" s="85"/>
      <c r="J85" s="1"/>
      <c r="K85" s="85"/>
      <c r="L85" s="85"/>
      <c r="M85" s="85"/>
      <c r="N85" s="1"/>
      <c r="O85" s="69"/>
      <c r="P85" s="85"/>
      <c r="Q85" s="69"/>
      <c r="S85" s="49"/>
      <c r="T85" s="39"/>
      <c r="U85" s="49"/>
      <c r="V85" s="49"/>
      <c r="W85" s="49"/>
      <c r="X85" s="49"/>
      <c r="Y85" s="49"/>
      <c r="Z85" s="49"/>
      <c r="AA85" s="49"/>
      <c r="AB85" s="49"/>
      <c r="AD85" s="39"/>
      <c r="AF85" s="49"/>
    </row>
    <row r="86" spans="1:35" ht="18" x14ac:dyDescent="0.25">
      <c r="A86" s="1" t="s">
        <v>17</v>
      </c>
      <c r="B86" s="1"/>
      <c r="C86" s="74"/>
      <c r="D86" s="74"/>
      <c r="E86" s="74"/>
      <c r="F86" s="1"/>
      <c r="G86" s="85"/>
      <c r="H86" s="85"/>
      <c r="I86" s="85"/>
      <c r="J86" s="1"/>
      <c r="K86" s="85"/>
      <c r="L86" s="85"/>
      <c r="M86" s="85"/>
      <c r="N86" s="1"/>
      <c r="O86" s="69">
        <f>IF(AG86+AC86+Y86+U86=0,"",AG86+AC86+Y86+U86)</f>
        <v>1</v>
      </c>
      <c r="P86" s="85"/>
      <c r="Q86" s="69">
        <f>IF(AI86+AE86+AA86+W86=0,"",AI86+AE86+AA86+W86)</f>
        <v>101</v>
      </c>
      <c r="S86" s="49"/>
      <c r="T86" s="1" t="s">
        <v>17</v>
      </c>
      <c r="U86" s="49"/>
      <c r="V86" s="49"/>
      <c r="W86" s="49"/>
      <c r="X86" s="49"/>
      <c r="Y86" s="49"/>
      <c r="Z86" s="49"/>
      <c r="AA86" s="49"/>
      <c r="AB86" s="49"/>
      <c r="AD86" s="39"/>
      <c r="AF86" s="49"/>
      <c r="AG86">
        <v>1</v>
      </c>
      <c r="AH86" s="39"/>
      <c r="AI86">
        <v>101</v>
      </c>
    </row>
    <row r="87" spans="1:35" ht="18" x14ac:dyDescent="0.25">
      <c r="A87" s="1"/>
      <c r="B87" s="1"/>
      <c r="C87" s="74"/>
      <c r="D87" s="74"/>
      <c r="E87" s="74"/>
      <c r="F87" s="1"/>
      <c r="G87" s="85"/>
      <c r="H87" s="85"/>
      <c r="I87" s="85"/>
      <c r="J87" s="1"/>
      <c r="K87" s="85"/>
      <c r="L87" s="85"/>
      <c r="M87" s="85"/>
      <c r="N87" s="1"/>
      <c r="O87" s="69"/>
      <c r="P87" s="85"/>
      <c r="Q87" s="69"/>
      <c r="S87" s="49"/>
      <c r="T87" s="39"/>
      <c r="U87" s="49"/>
      <c r="V87" s="49"/>
      <c r="W87" s="49"/>
      <c r="X87" s="49"/>
      <c r="Y87" s="49"/>
      <c r="Z87" s="49"/>
      <c r="AA87" s="49"/>
      <c r="AB87" s="49"/>
      <c r="AD87" s="39"/>
      <c r="AF87" s="49"/>
      <c r="AG87" s="49"/>
      <c r="AH87" s="49"/>
      <c r="AI87" s="49"/>
    </row>
    <row r="88" spans="1:35" ht="18" x14ac:dyDescent="0.25">
      <c r="A88" s="1" t="s">
        <v>53</v>
      </c>
      <c r="B88" s="1"/>
      <c r="C88" s="74"/>
      <c r="D88" s="74"/>
      <c r="E88" s="74"/>
      <c r="F88" s="1"/>
      <c r="G88" s="85"/>
      <c r="H88" s="85"/>
      <c r="I88" s="85"/>
      <c r="J88" s="1"/>
      <c r="K88" s="85"/>
      <c r="L88" s="85"/>
      <c r="M88" s="85"/>
      <c r="N88" s="1"/>
      <c r="O88" s="69">
        <f>IF(AG88+AC88+Y88+U88=0,"",AG88+AC88+Y88+U88)</f>
        <v>1</v>
      </c>
      <c r="P88" s="85"/>
      <c r="Q88" s="69">
        <f>IF(AI88+AE88+AA88+W88=0,"",AI88+AE88+AA88+W88)</f>
        <v>98</v>
      </c>
      <c r="S88" s="49"/>
      <c r="T88" s="1" t="s">
        <v>53</v>
      </c>
      <c r="U88" s="49"/>
      <c r="V88" s="49"/>
      <c r="W88" s="49"/>
      <c r="X88" s="49"/>
      <c r="Y88" s="49"/>
      <c r="Z88" s="49"/>
      <c r="AA88" s="49"/>
      <c r="AB88" s="49"/>
      <c r="AD88" s="39"/>
      <c r="AF88" s="49"/>
      <c r="AG88">
        <v>1</v>
      </c>
      <c r="AH88" s="39"/>
      <c r="AI88">
        <v>98</v>
      </c>
    </row>
    <row r="89" spans="1:35" ht="18" x14ac:dyDescent="0.25">
      <c r="A89" s="1"/>
      <c r="B89" s="1"/>
      <c r="C89" s="74"/>
      <c r="D89" s="74"/>
      <c r="E89" s="74"/>
      <c r="F89" s="1"/>
      <c r="G89" s="85"/>
      <c r="H89" s="85"/>
      <c r="I89" s="85"/>
      <c r="J89" s="1"/>
      <c r="K89" s="85"/>
      <c r="L89" s="85"/>
      <c r="M89" s="85"/>
      <c r="N89" s="1"/>
      <c r="O89" s="69"/>
      <c r="P89" s="85"/>
      <c r="Q89" s="69"/>
      <c r="S89" s="49"/>
      <c r="T89" s="39"/>
      <c r="U89" s="49"/>
      <c r="V89" s="49"/>
      <c r="W89" s="49"/>
      <c r="X89" s="49"/>
      <c r="Y89" s="49"/>
      <c r="Z89" s="49"/>
      <c r="AA89" s="49"/>
      <c r="AB89" s="49"/>
      <c r="AD89" s="39"/>
      <c r="AF89" s="49"/>
      <c r="AG89" s="49"/>
      <c r="AH89" s="49"/>
      <c r="AI89" s="49"/>
    </row>
    <row r="90" spans="1:35" ht="18" x14ac:dyDescent="0.25">
      <c r="A90" s="1" t="s">
        <v>52</v>
      </c>
      <c r="B90" s="1"/>
      <c r="C90" s="74"/>
      <c r="D90" s="74"/>
      <c r="E90" s="74"/>
      <c r="F90" s="1"/>
      <c r="G90" s="85"/>
      <c r="H90" s="85"/>
      <c r="I90" s="85"/>
      <c r="J90" s="1"/>
      <c r="K90" s="85"/>
      <c r="L90" s="85"/>
      <c r="M90" s="85"/>
      <c r="N90" s="1"/>
      <c r="O90" s="69">
        <f>IF(AG90+AC90+Y90+U90=0,"",AG90+AC90+Y90+U90)</f>
        <v>1</v>
      </c>
      <c r="P90" s="85"/>
      <c r="Q90" s="69">
        <f>IF(AI90+AE90+AA90+W90=0,"",AI90+AE90+AA90+W90)</f>
        <v>162</v>
      </c>
      <c r="S90" s="49"/>
      <c r="T90" s="1" t="s">
        <v>52</v>
      </c>
      <c r="U90" s="49"/>
      <c r="V90" s="49"/>
      <c r="W90" s="49"/>
      <c r="X90" s="49"/>
      <c r="Y90" s="49"/>
      <c r="Z90" s="49"/>
      <c r="AA90" s="49"/>
      <c r="AB90" s="49"/>
      <c r="AD90" s="39"/>
      <c r="AF90" s="49"/>
      <c r="AG90">
        <v>1</v>
      </c>
      <c r="AH90" s="39"/>
      <c r="AI90">
        <v>162</v>
      </c>
    </row>
    <row r="91" spans="1:35" ht="18" x14ac:dyDescent="0.25">
      <c r="A91" s="1"/>
      <c r="B91" s="1"/>
      <c r="C91" s="74"/>
      <c r="D91" s="74"/>
      <c r="E91" s="74"/>
      <c r="F91" s="1"/>
      <c r="G91" s="85"/>
      <c r="H91" s="85"/>
      <c r="I91" s="85"/>
      <c r="J91" s="1"/>
      <c r="K91" s="85"/>
      <c r="L91" s="85"/>
      <c r="M91" s="85"/>
      <c r="N91" s="1"/>
      <c r="O91" s="69"/>
      <c r="P91" s="85"/>
      <c r="Q91" s="69"/>
      <c r="S91" s="49"/>
      <c r="T91" s="1"/>
      <c r="U91" s="49"/>
      <c r="V91" s="49"/>
      <c r="W91" s="49"/>
      <c r="X91" s="49"/>
      <c r="Y91" s="49"/>
      <c r="Z91" s="49"/>
      <c r="AA91" s="49"/>
      <c r="AB91" s="49"/>
      <c r="AD91" s="39"/>
      <c r="AF91" s="49"/>
      <c r="AH91" s="39"/>
    </row>
    <row r="92" spans="1:35" ht="18" x14ac:dyDescent="0.25">
      <c r="A92" s="1" t="s">
        <v>51</v>
      </c>
      <c r="B92" s="1"/>
      <c r="C92" s="74"/>
      <c r="D92" s="74"/>
      <c r="E92" s="74"/>
      <c r="F92" s="1"/>
      <c r="G92" s="85"/>
      <c r="H92" s="85"/>
      <c r="I92" s="85"/>
      <c r="J92" s="1"/>
      <c r="K92" s="85"/>
      <c r="L92" s="85"/>
      <c r="M92" s="85"/>
      <c r="N92" s="1"/>
      <c r="O92" s="69">
        <f>IF(AG92+AC92+Y92+U92=0,"",AG92+AC92+Y92+U92)</f>
        <v>1</v>
      </c>
      <c r="P92" s="85"/>
      <c r="Q92" s="69">
        <f>IF(AI92+AE92+AA92+W92=0,"",AI92+AE92+AA92+W92)</f>
        <v>160</v>
      </c>
      <c r="S92" s="49"/>
      <c r="T92" s="1" t="s">
        <v>51</v>
      </c>
      <c r="U92" s="49"/>
      <c r="V92" s="49"/>
      <c r="W92" s="49"/>
      <c r="X92" s="49"/>
      <c r="Y92" s="49"/>
      <c r="Z92" s="49"/>
      <c r="AA92" s="49"/>
      <c r="AB92" s="49"/>
      <c r="AD92" s="39"/>
      <c r="AF92" s="49"/>
      <c r="AG92">
        <v>1</v>
      </c>
      <c r="AH92" s="39"/>
      <c r="AI92">
        <v>160</v>
      </c>
    </row>
    <row r="93" spans="1:35" ht="18" x14ac:dyDescent="0.25">
      <c r="A93" s="1"/>
      <c r="B93" s="1"/>
      <c r="C93" s="74"/>
      <c r="D93" s="74"/>
      <c r="E93" s="74"/>
      <c r="F93" s="1"/>
      <c r="G93" s="85"/>
      <c r="H93" s="85"/>
      <c r="I93" s="85"/>
      <c r="J93" s="1"/>
      <c r="K93" s="85"/>
      <c r="L93" s="85"/>
      <c r="M93" s="85"/>
      <c r="N93" s="1"/>
      <c r="O93" s="69"/>
      <c r="P93" s="85"/>
      <c r="Q93" s="69"/>
      <c r="S93" s="49"/>
      <c r="T93" s="1"/>
      <c r="U93" s="49"/>
      <c r="V93" s="49"/>
      <c r="W93" s="49"/>
      <c r="X93" s="49"/>
      <c r="Y93" s="49"/>
      <c r="Z93" s="49"/>
      <c r="AA93" s="49"/>
      <c r="AB93" s="49"/>
      <c r="AD93" s="39"/>
      <c r="AF93" s="49"/>
      <c r="AH93" s="39"/>
    </row>
    <row r="94" spans="1:35" ht="18" x14ac:dyDescent="0.25">
      <c r="A94" s="1" t="s">
        <v>50</v>
      </c>
      <c r="B94" s="1"/>
      <c r="C94" s="74"/>
      <c r="D94" s="74"/>
      <c r="E94" s="74"/>
      <c r="F94" s="1"/>
      <c r="G94" s="85"/>
      <c r="H94" s="85"/>
      <c r="I94" s="85"/>
      <c r="J94" s="1"/>
      <c r="K94" s="85"/>
      <c r="L94" s="85"/>
      <c r="M94" s="85"/>
      <c r="N94" s="1"/>
      <c r="O94" s="69">
        <f>IF(AG94+AC94+Y94+U94=0,"",AG94+AC94+Y94+U94)</f>
        <v>2</v>
      </c>
      <c r="P94" s="85"/>
      <c r="Q94" s="69">
        <f>IF(AI94+AE94+AA94+W94=0,"",AI94+AE94+AA94+W94)</f>
        <v>497</v>
      </c>
      <c r="S94" s="49"/>
      <c r="T94" s="1" t="s">
        <v>50</v>
      </c>
      <c r="U94" s="49"/>
      <c r="V94" s="49"/>
      <c r="W94" s="49"/>
      <c r="X94" s="49"/>
      <c r="Y94" s="49"/>
      <c r="Z94" s="49"/>
      <c r="AA94" s="49"/>
      <c r="AB94" s="49"/>
      <c r="AD94" s="39"/>
      <c r="AF94" s="49"/>
      <c r="AG94">
        <v>2</v>
      </c>
      <c r="AH94" s="39"/>
      <c r="AI94">
        <v>497</v>
      </c>
    </row>
    <row r="95" spans="1:35" ht="18" x14ac:dyDescent="0.25">
      <c r="A95" s="1"/>
      <c r="B95" s="1"/>
      <c r="C95" s="74"/>
      <c r="D95" s="74"/>
      <c r="E95" s="74"/>
      <c r="F95" s="1"/>
      <c r="G95" s="85"/>
      <c r="H95" s="85"/>
      <c r="I95" s="85"/>
      <c r="J95" s="1"/>
      <c r="K95" s="85"/>
      <c r="L95" s="85"/>
      <c r="M95" s="85"/>
      <c r="N95" s="1"/>
      <c r="O95" s="69"/>
      <c r="P95" s="85"/>
      <c r="Q95" s="69"/>
      <c r="S95" s="49" t="s">
        <v>37</v>
      </c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F95" s="49"/>
      <c r="AG95" s="49"/>
      <c r="AH95" s="49"/>
      <c r="AI95" s="49"/>
    </row>
    <row r="96" spans="1:35" ht="18" x14ac:dyDescent="0.25">
      <c r="A96" s="1"/>
      <c r="B96" s="1"/>
      <c r="C96" s="74"/>
      <c r="D96" s="74"/>
      <c r="E96" s="74"/>
      <c r="F96" s="1"/>
      <c r="G96" s="85"/>
      <c r="H96" s="85"/>
      <c r="I96" s="85"/>
      <c r="J96" s="1"/>
      <c r="K96" s="85"/>
      <c r="L96" s="85"/>
      <c r="M96" s="85"/>
      <c r="N96" s="1"/>
      <c r="O96" s="69"/>
      <c r="P96" s="85"/>
      <c r="Q96" s="69"/>
      <c r="S96" s="49" t="s">
        <v>36</v>
      </c>
      <c r="T96" s="49"/>
      <c r="U96" s="49">
        <f>C97</f>
        <v>17</v>
      </c>
      <c r="V96" s="49"/>
      <c r="W96" s="49">
        <f>E97</f>
        <v>2993</v>
      </c>
      <c r="X96" s="49"/>
      <c r="Y96" s="49">
        <f>G97-C97</f>
        <v>24</v>
      </c>
      <c r="Z96" s="49"/>
      <c r="AA96" s="49">
        <f>I97-E97</f>
        <v>3465</v>
      </c>
      <c r="AB96" s="49"/>
      <c r="AC96" s="49">
        <f>K97-G97</f>
        <v>16</v>
      </c>
      <c r="AD96" s="49"/>
      <c r="AE96" s="49">
        <f>M97-I97</f>
        <v>3120</v>
      </c>
      <c r="AF96" s="49"/>
      <c r="AG96" s="49">
        <f>O97-K97</f>
        <v>30</v>
      </c>
      <c r="AH96" s="49"/>
      <c r="AI96" s="49">
        <f>Q97-M97</f>
        <v>4709</v>
      </c>
    </row>
    <row r="97" spans="1:35" ht="18.75" thickBot="1" x14ac:dyDescent="0.3">
      <c r="A97" s="7" t="s">
        <v>0</v>
      </c>
      <c r="B97" s="7"/>
      <c r="C97" s="60">
        <f>SUM(C50:C82)</f>
        <v>17</v>
      </c>
      <c r="D97" s="57"/>
      <c r="E97" s="60">
        <f>SUM(E50:E82)</f>
        <v>2993</v>
      </c>
      <c r="F97" s="1"/>
      <c r="G97" s="60">
        <f>SUM(G50:G82)</f>
        <v>41</v>
      </c>
      <c r="H97" s="69"/>
      <c r="I97" s="60">
        <f>SUM(I50:I82)</f>
        <v>6458</v>
      </c>
      <c r="J97" s="1"/>
      <c r="K97" s="60">
        <f>SUM(K50:K84)</f>
        <v>57</v>
      </c>
      <c r="L97" s="69"/>
      <c r="M97" s="60">
        <f>SUM(M50:M84)</f>
        <v>9578</v>
      </c>
      <c r="N97" s="1"/>
      <c r="O97" s="60">
        <f>SUM(O50:O95)</f>
        <v>87</v>
      </c>
      <c r="P97" s="69"/>
      <c r="Q97" s="60">
        <f>SUM(Q50:Q94)</f>
        <v>14287</v>
      </c>
      <c r="S97" s="87" t="s">
        <v>49</v>
      </c>
      <c r="U97" s="49">
        <f>SUM(U49:U76)</f>
        <v>17</v>
      </c>
      <c r="V97" s="49"/>
      <c r="W97" s="49">
        <f>SUM(W50:W76)</f>
        <v>2993</v>
      </c>
      <c r="X97" s="49"/>
      <c r="Y97" s="49">
        <f>SUM(Y49:Y76)</f>
        <v>24</v>
      </c>
      <c r="Z97" s="49"/>
      <c r="AA97" s="49">
        <f>SUM(AA50:AA76)</f>
        <v>3465</v>
      </c>
      <c r="AB97" s="49"/>
      <c r="AC97" s="49">
        <f>SUM(AC49:AC84)</f>
        <v>16</v>
      </c>
      <c r="AD97" s="49"/>
      <c r="AE97" s="49">
        <f>SUM(AE50:AE84)</f>
        <v>3120</v>
      </c>
      <c r="AF97" s="49"/>
      <c r="AG97" s="49">
        <f>SUM(AG49:AG94)</f>
        <v>30</v>
      </c>
      <c r="AH97" s="49"/>
      <c r="AI97" s="49">
        <f>SUM(AI50:AI94)</f>
        <v>4709</v>
      </c>
    </row>
    <row r="98" spans="1:35" ht="18.75" thickTop="1" x14ac:dyDescent="0.25">
      <c r="S98" s="86" t="s">
        <v>48</v>
      </c>
      <c r="T98" s="49"/>
      <c r="U98" s="49">
        <f>U96-U97</f>
        <v>0</v>
      </c>
      <c r="V98" s="49"/>
      <c r="W98" s="49">
        <f>W96-W97</f>
        <v>0</v>
      </c>
      <c r="X98" s="49"/>
      <c r="Y98" s="49">
        <f>Y96-Y97</f>
        <v>0</v>
      </c>
      <c r="Z98" s="49"/>
      <c r="AA98" s="49">
        <f>AA96-AA97</f>
        <v>0</v>
      </c>
      <c r="AB98" s="49"/>
      <c r="AC98" s="49">
        <f>AC96-AC97</f>
        <v>0</v>
      </c>
      <c r="AD98" s="49"/>
      <c r="AE98" s="49">
        <f>AE96-AE97</f>
        <v>0</v>
      </c>
      <c r="AF98" s="49"/>
      <c r="AG98" s="49">
        <f>AG44-AG43</f>
        <v>0</v>
      </c>
      <c r="AH98" s="49"/>
      <c r="AI98" s="49">
        <f>AI44-AI43</f>
        <v>0</v>
      </c>
    </row>
  </sheetData>
  <mergeCells count="17">
    <mergeCell ref="U4:W4"/>
    <mergeCell ref="G47:I47"/>
    <mergeCell ref="K47:M47"/>
    <mergeCell ref="O47:Q47"/>
    <mergeCell ref="U47:W47"/>
    <mergeCell ref="Y47:AA47"/>
    <mergeCell ref="AC47:AE47"/>
    <mergeCell ref="A1:Q1"/>
    <mergeCell ref="C4:E4"/>
    <mergeCell ref="G4:I4"/>
    <mergeCell ref="K4:M4"/>
    <mergeCell ref="O4:Q4"/>
    <mergeCell ref="AG47:AI47"/>
    <mergeCell ref="Y4:AA4"/>
    <mergeCell ref="AC4:AE4"/>
    <mergeCell ref="AG4:AI4"/>
    <mergeCell ref="C47:E47"/>
  </mergeCells>
  <pageMargins left="0.5" right="0.5" top="1" bottom="0.75" header="0.5" footer="0.5"/>
  <pageSetup scale="41" firstPageNumber="3" orientation="portrait" r:id="rId1"/>
  <headerFooter scaleWithDoc="0" alignWithMargins="0">
    <oddFooter>&amp;C&amp;"Arial,Bold"&amp;10D-&amp;P</oddFooter>
  </headerFooter>
  <rowBreaks count="1" manualBreakCount="1">
    <brk id="44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31EE1-CCF2-4554-B7C9-0BCA5AEFCAA0}">
  <sheetPr>
    <tabColor theme="0" tint="-0.249977111117893"/>
    <pageSetUpPr fitToPage="1"/>
  </sheetPr>
  <dimension ref="A1:AJ89"/>
  <sheetViews>
    <sheetView view="pageBreakPreview" topLeftCell="A67" zoomScale="60" zoomScaleNormal="100" workbookViewId="0">
      <selection activeCell="I9" sqref="I9"/>
    </sheetView>
  </sheetViews>
  <sheetFormatPr defaultRowHeight="15" outlineLevelRow="1" x14ac:dyDescent="0.25"/>
  <cols>
    <col min="1" max="1" width="35.7109375" customWidth="1"/>
    <col min="2" max="2" width="2.7109375" customWidth="1"/>
    <col min="3" max="3" width="12.7109375" customWidth="1"/>
    <col min="4" max="4" width="2.7109375" customWidth="1"/>
    <col min="5" max="5" width="12.7109375" customWidth="1"/>
    <col min="6" max="6" width="4.7109375" customWidth="1"/>
    <col min="7" max="7" width="12.7109375" customWidth="1"/>
    <col min="8" max="8" width="2.7109375" customWidth="1"/>
    <col min="9" max="9" width="12.7109375" customWidth="1"/>
    <col min="10" max="10" width="4.7109375" customWidth="1"/>
    <col min="11" max="11" width="12.7109375" customWidth="1"/>
    <col min="12" max="12" width="2.7109375" customWidth="1"/>
    <col min="13" max="13" width="12.7109375" customWidth="1"/>
    <col min="14" max="14" width="4.7109375" customWidth="1"/>
    <col min="15" max="15" width="12.7109375" customWidth="1"/>
    <col min="16" max="16" width="2.7109375" customWidth="1"/>
    <col min="17" max="17" width="12.7109375" customWidth="1"/>
    <col min="19" max="19" width="26.5703125" bestFit="1" customWidth="1"/>
    <col min="20" max="20" width="32.7109375" bestFit="1" customWidth="1"/>
    <col min="21" max="21" width="11" customWidth="1"/>
    <col min="23" max="23" width="11" customWidth="1"/>
    <col min="25" max="25" width="11" customWidth="1"/>
    <col min="27" max="27" width="11" customWidth="1"/>
    <col min="29" max="29" width="11" customWidth="1"/>
    <col min="31" max="31" width="11" customWidth="1"/>
    <col min="33" max="33" width="11" customWidth="1"/>
    <col min="35" max="35" width="11" customWidth="1"/>
  </cols>
  <sheetData>
    <row r="1" spans="1:35" ht="26.25" x14ac:dyDescent="0.4">
      <c r="A1" s="84" t="s">
        <v>19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20.25" x14ac:dyDescent="0.3">
      <c r="A3" s="1"/>
      <c r="B3" s="1"/>
      <c r="C3" s="21">
        <v>2020</v>
      </c>
      <c r="D3" s="21"/>
      <c r="E3" s="21"/>
      <c r="F3" s="1"/>
      <c r="G3" s="21">
        <f>C3</f>
        <v>2020</v>
      </c>
      <c r="H3" s="21"/>
      <c r="I3" s="21"/>
      <c r="J3" s="1"/>
      <c r="K3" s="21">
        <f>G3</f>
        <v>2020</v>
      </c>
      <c r="L3" s="21"/>
      <c r="M3" s="21"/>
      <c r="N3" s="1"/>
      <c r="O3" s="21">
        <f>K3</f>
        <v>2020</v>
      </c>
      <c r="P3" s="21"/>
      <c r="Q3" s="2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8" x14ac:dyDescent="0.25">
      <c r="A4" s="1"/>
      <c r="B4" s="1"/>
      <c r="C4" s="17" t="s">
        <v>15</v>
      </c>
      <c r="D4" s="17"/>
      <c r="E4" s="17"/>
      <c r="F4" s="1"/>
      <c r="G4" s="17" t="s">
        <v>14</v>
      </c>
      <c r="H4" s="17"/>
      <c r="I4" s="17"/>
      <c r="J4" s="1"/>
      <c r="K4" s="17" t="s">
        <v>13</v>
      </c>
      <c r="L4" s="17"/>
      <c r="M4" s="17"/>
      <c r="N4" s="1"/>
      <c r="O4" s="17" t="s">
        <v>28</v>
      </c>
      <c r="P4" s="17"/>
      <c r="Q4" s="17"/>
      <c r="R4" s="1"/>
      <c r="S4" s="1"/>
      <c r="T4" s="1"/>
      <c r="U4" s="17" t="s">
        <v>15</v>
      </c>
      <c r="V4" s="17"/>
      <c r="W4" s="17"/>
      <c r="X4" s="1"/>
      <c r="Y4" s="17" t="s">
        <v>63</v>
      </c>
      <c r="Z4" s="17"/>
      <c r="AA4" s="17"/>
      <c r="AB4" s="1"/>
      <c r="AC4" s="17" t="s">
        <v>62</v>
      </c>
      <c r="AD4" s="17"/>
      <c r="AE4" s="17"/>
      <c r="AF4" s="1"/>
      <c r="AG4" s="17" t="s">
        <v>61</v>
      </c>
      <c r="AH4" s="17"/>
      <c r="AI4" s="17"/>
    </row>
    <row r="5" spans="1:35" ht="18" x14ac:dyDescent="0.25">
      <c r="A5" s="1"/>
      <c r="B5" s="1"/>
      <c r="C5" s="13" t="s">
        <v>10</v>
      </c>
      <c r="D5" s="14"/>
      <c r="E5" s="13" t="s">
        <v>9</v>
      </c>
      <c r="F5" s="1"/>
      <c r="G5" s="13" t="s">
        <v>10</v>
      </c>
      <c r="H5" s="14"/>
      <c r="I5" s="13" t="s">
        <v>9</v>
      </c>
      <c r="J5" s="1"/>
      <c r="K5" s="13" t="s">
        <v>10</v>
      </c>
      <c r="L5" s="14"/>
      <c r="M5" s="13" t="s">
        <v>9</v>
      </c>
      <c r="N5" s="1"/>
      <c r="O5" s="13" t="s">
        <v>10</v>
      </c>
      <c r="P5" s="14"/>
      <c r="Q5" s="13" t="s">
        <v>9</v>
      </c>
      <c r="R5" s="1"/>
      <c r="S5" s="1"/>
      <c r="T5" s="90" t="s">
        <v>60</v>
      </c>
      <c r="U5" s="13" t="s">
        <v>10</v>
      </c>
      <c r="V5" s="14"/>
      <c r="W5" s="13" t="s">
        <v>9</v>
      </c>
      <c r="X5" s="1"/>
      <c r="Y5" s="13" t="s">
        <v>10</v>
      </c>
      <c r="Z5" s="14"/>
      <c r="AA5" s="13" t="s">
        <v>9</v>
      </c>
      <c r="AB5" s="1"/>
      <c r="AC5" s="13" t="s">
        <v>10</v>
      </c>
      <c r="AD5" s="14"/>
      <c r="AE5" s="13" t="s">
        <v>9</v>
      </c>
      <c r="AF5" s="1"/>
      <c r="AG5" s="13" t="s">
        <v>10</v>
      </c>
      <c r="AH5" s="14"/>
      <c r="AI5" s="13" t="s">
        <v>9</v>
      </c>
    </row>
    <row r="6" spans="1:35" ht="1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8" x14ac:dyDescent="0.25">
      <c r="A7" s="1" t="s">
        <v>26</v>
      </c>
      <c r="B7" s="1"/>
      <c r="C7" s="57">
        <f>IF(U7=0,"",U7)</f>
        <v>5</v>
      </c>
      <c r="D7" s="57"/>
      <c r="E7" s="57">
        <f>IF(W7=0,"",W7)</f>
        <v>626</v>
      </c>
      <c r="F7" s="1"/>
      <c r="G7" s="57">
        <f>IF(Y7+U7=0,"",Y7+U7)</f>
        <v>5</v>
      </c>
      <c r="H7" s="57"/>
      <c r="I7" s="57">
        <f>IF(AA7+W7=0,"",AA7+W7)</f>
        <v>626</v>
      </c>
      <c r="J7" s="79"/>
      <c r="K7" s="57">
        <f>IF(AC7+Y7+U7=0,"",AC7+Y7+U7)</f>
        <v>7</v>
      </c>
      <c r="L7" s="57"/>
      <c r="M7" s="57">
        <f>IF(AE7+AA7+W7=0,"",AE7+AA7+W7)</f>
        <v>974</v>
      </c>
      <c r="N7" s="79"/>
      <c r="O7" s="57">
        <f>IF(AG7+AC7+Y7+U7=0,"",AG7+AC7+Y7+U7)</f>
        <v>12</v>
      </c>
      <c r="P7" s="57"/>
      <c r="Q7" s="57">
        <f>IF(AI7+AE7+W7+AA7=0,"",AI7+AE7+AA7+W7)</f>
        <v>1928</v>
      </c>
      <c r="R7" s="1"/>
      <c r="S7" s="1"/>
      <c r="T7" s="1" t="str">
        <f>A7</f>
        <v>Autograph Collection</v>
      </c>
      <c r="U7" s="1">
        <v>5</v>
      </c>
      <c r="V7" s="1"/>
      <c r="W7" s="1">
        <v>626</v>
      </c>
      <c r="X7" s="1"/>
      <c r="Y7" s="1"/>
      <c r="Z7" s="1"/>
      <c r="AA7" s="1"/>
      <c r="AB7" s="1"/>
      <c r="AC7" s="1">
        <v>2</v>
      </c>
      <c r="AD7" s="1"/>
      <c r="AE7" s="1">
        <v>348</v>
      </c>
      <c r="AF7" s="1"/>
      <c r="AG7" s="1">
        <v>5</v>
      </c>
      <c r="AH7" s="1"/>
      <c r="AI7" s="1">
        <v>954</v>
      </c>
    </row>
    <row r="8" spans="1:35" ht="18" x14ac:dyDescent="0.25">
      <c r="A8" s="1"/>
      <c r="B8" s="1"/>
      <c r="C8" s="57"/>
      <c r="D8" s="57"/>
      <c r="E8" s="57"/>
      <c r="F8" s="1"/>
      <c r="G8" s="57"/>
      <c r="H8" s="57"/>
      <c r="I8" s="57"/>
      <c r="J8" s="79"/>
      <c r="K8" s="57"/>
      <c r="L8" s="57"/>
      <c r="M8" s="57"/>
      <c r="N8" s="79"/>
      <c r="O8" s="57"/>
      <c r="P8" s="57"/>
      <c r="Q8" s="5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8" x14ac:dyDescent="0.25">
      <c r="A9" s="1" t="s">
        <v>59</v>
      </c>
      <c r="B9" s="1"/>
      <c r="C9" s="57">
        <f>IF(U9=0,"",U9)</f>
        <v>3</v>
      </c>
      <c r="D9" s="57"/>
      <c r="E9" s="57">
        <f>IF(W9=0,"",W9)</f>
        <v>272</v>
      </c>
      <c r="F9" s="1"/>
      <c r="G9" s="57">
        <f>IF(Y9+U9=0,"",Y9+U9)</f>
        <v>5</v>
      </c>
      <c r="H9" s="57"/>
      <c r="I9" s="57">
        <f>IF(AA9+W9=0,"",AA9+W9)</f>
        <v>629</v>
      </c>
      <c r="J9" s="79"/>
      <c r="K9" s="57">
        <f>IF(AC9+Y9+U9=0,"",AC9+Y9+U9)</f>
        <v>6</v>
      </c>
      <c r="L9" s="57"/>
      <c r="M9" s="57">
        <f>IF(AE9+AA9+W9=0,"",AE9+AA9+W9)</f>
        <v>709</v>
      </c>
      <c r="N9" s="79"/>
      <c r="O9" s="57">
        <f>IF(AG9+AC9+Y9+U9=0,"",AG9+AC9+Y9+U9)</f>
        <v>11</v>
      </c>
      <c r="P9" s="57"/>
      <c r="Q9" s="57">
        <f>IF(AI9+AE9+W9+AA9=0,"",AI9+AE9+AA9+W9)</f>
        <v>1403</v>
      </c>
      <c r="R9" s="1"/>
      <c r="S9" s="1"/>
      <c r="T9" s="1" t="str">
        <f>A9</f>
        <v>Fairfield by Marriott</v>
      </c>
      <c r="U9" s="1">
        <v>3</v>
      </c>
      <c r="V9" s="1"/>
      <c r="W9" s="1">
        <v>272</v>
      </c>
      <c r="X9" s="1"/>
      <c r="Y9" s="1">
        <v>2</v>
      </c>
      <c r="Z9" s="1"/>
      <c r="AA9" s="1">
        <f>103+254</f>
        <v>357</v>
      </c>
      <c r="AB9" s="1"/>
      <c r="AC9" s="1">
        <v>1</v>
      </c>
      <c r="AD9" s="1"/>
      <c r="AE9" s="1">
        <v>80</v>
      </c>
      <c r="AF9" s="1"/>
      <c r="AG9" s="1">
        <v>5</v>
      </c>
      <c r="AH9" s="1"/>
      <c r="AI9" s="1">
        <v>694</v>
      </c>
    </row>
    <row r="10" spans="1:35" ht="18" x14ac:dyDescent="0.25">
      <c r="A10" s="1"/>
      <c r="B10" s="1"/>
      <c r="C10" s="57"/>
      <c r="D10" s="57"/>
      <c r="E10" s="57"/>
      <c r="F10" s="1"/>
      <c r="G10" s="57"/>
      <c r="H10" s="57"/>
      <c r="I10" s="57"/>
      <c r="J10" s="79"/>
      <c r="K10" s="57"/>
      <c r="L10" s="57"/>
      <c r="M10" s="57"/>
      <c r="N10" s="79"/>
      <c r="O10" s="57"/>
      <c r="P10" s="57"/>
      <c r="Q10" s="5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8" x14ac:dyDescent="0.25">
      <c r="A11" s="1" t="s">
        <v>44</v>
      </c>
      <c r="B11" s="1"/>
      <c r="C11" s="57">
        <f>IF(U11=0,"",U11)</f>
        <v>1</v>
      </c>
      <c r="D11" s="57"/>
      <c r="E11" s="57">
        <f>IF(W11=0,"",W11)</f>
        <v>111</v>
      </c>
      <c r="F11" s="1"/>
      <c r="G11" s="57">
        <f>IF(Y11+U11=0,"",Y11+U11)</f>
        <v>3</v>
      </c>
      <c r="H11" s="57"/>
      <c r="I11" s="57">
        <f>IF(AA11+W11=0,"",AA11+W11)</f>
        <v>588</v>
      </c>
      <c r="J11" s="79"/>
      <c r="K11" s="57">
        <f>IF(AC11+Y11+U11=0,"",AC11+Y11+U11)</f>
        <v>4</v>
      </c>
      <c r="L11" s="57"/>
      <c r="M11" s="57">
        <f>IF(AE11+AA11+W11=0,"",AE11+AA11+W11)</f>
        <v>684</v>
      </c>
      <c r="N11" s="79"/>
      <c r="O11" s="57">
        <f>IF(AG11+AC11+Y11+U11=0,"",AG11+AC11+Y11+U11)</f>
        <v>6</v>
      </c>
      <c r="P11" s="57"/>
      <c r="Q11" s="57">
        <f>IF(AI11+AE11+W11+AA11=0,"",AI11+AE11+AA11+W11)</f>
        <v>937</v>
      </c>
      <c r="R11" s="1"/>
      <c r="S11" s="1"/>
      <c r="T11" s="1" t="str">
        <f>A11</f>
        <v>Four Points</v>
      </c>
      <c r="U11" s="1">
        <v>1</v>
      </c>
      <c r="V11" s="1"/>
      <c r="W11" s="25">
        <v>111</v>
      </c>
      <c r="X11" s="1"/>
      <c r="Y11" s="1">
        <v>2</v>
      </c>
      <c r="Z11" s="1"/>
      <c r="AA11" s="1">
        <f>207+270</f>
        <v>477</v>
      </c>
      <c r="AB11" s="1"/>
      <c r="AC11" s="1">
        <v>1</v>
      </c>
      <c r="AD11" s="1"/>
      <c r="AE11" s="1">
        <v>96</v>
      </c>
      <c r="AF11" s="1"/>
      <c r="AG11" s="1">
        <v>2</v>
      </c>
      <c r="AH11" s="1"/>
      <c r="AI11" s="1">
        <f>151+102</f>
        <v>253</v>
      </c>
    </row>
    <row r="12" spans="1:35" ht="18" x14ac:dyDescent="0.25">
      <c r="A12" s="1"/>
      <c r="B12" s="1"/>
      <c r="C12" s="57"/>
      <c r="D12" s="57"/>
      <c r="E12" s="57"/>
      <c r="F12" s="1"/>
      <c r="G12" s="57"/>
      <c r="H12" s="57"/>
      <c r="I12" s="57"/>
      <c r="J12" s="79"/>
      <c r="K12" s="57"/>
      <c r="L12" s="57"/>
      <c r="M12" s="57"/>
      <c r="N12" s="79"/>
      <c r="O12" s="57"/>
      <c r="P12" s="57"/>
      <c r="Q12" s="57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18" x14ac:dyDescent="0.25">
      <c r="A13" s="1" t="s">
        <v>58</v>
      </c>
      <c r="B13" s="1"/>
      <c r="C13" s="57">
        <f>IF(U13=0,"",U13)</f>
        <v>1</v>
      </c>
      <c r="D13" s="57"/>
      <c r="E13" s="57">
        <f>IF(W13=0,"",W13)</f>
        <v>103</v>
      </c>
      <c r="F13" s="1"/>
      <c r="G13" s="57">
        <f>IF(Y13+U13=0,"",Y13+U13)</f>
        <v>1</v>
      </c>
      <c r="H13" s="57"/>
      <c r="I13" s="57">
        <f>IF(AA13+W13=0,"",AA13+W13)</f>
        <v>103</v>
      </c>
      <c r="J13" s="79"/>
      <c r="K13" s="57">
        <f>IF(AC13+Y13+U13=0,"",AC13+Y13+U13)</f>
        <v>2</v>
      </c>
      <c r="L13" s="57"/>
      <c r="M13" s="57">
        <f>IF(AE13+AA13+W13=0,"",AE13+AA13+W13)</f>
        <v>204</v>
      </c>
      <c r="N13" s="79"/>
      <c r="O13" s="57">
        <f>IF(AG13+AC13+Y13+U13=0,"",AG13+AC13+Y13+U13)</f>
        <v>2</v>
      </c>
      <c r="P13" s="57"/>
      <c r="Q13" s="57">
        <f>IF(AI13+AE13+W13+AA13=0,"",AI13+AE13+AA13+W13)</f>
        <v>204</v>
      </c>
      <c r="R13" s="1"/>
      <c r="S13" s="1"/>
      <c r="T13" s="1" t="str">
        <f>A13</f>
        <v>The Luxury Collection</v>
      </c>
      <c r="U13" s="1">
        <v>1</v>
      </c>
      <c r="V13" s="1"/>
      <c r="W13" s="1">
        <v>103</v>
      </c>
      <c r="X13" s="1"/>
      <c r="Y13" s="1"/>
      <c r="Z13" s="1"/>
      <c r="AA13" s="1"/>
      <c r="AB13" s="1"/>
      <c r="AC13" s="1">
        <v>1</v>
      </c>
      <c r="AD13" s="1"/>
      <c r="AE13" s="1">
        <v>101</v>
      </c>
      <c r="AF13" s="1"/>
      <c r="AG13" s="1"/>
      <c r="AH13" s="1"/>
      <c r="AI13" s="1"/>
    </row>
    <row r="14" spans="1:35" ht="18" x14ac:dyDescent="0.25">
      <c r="A14" s="1"/>
      <c r="B14" s="1"/>
      <c r="C14" s="57"/>
      <c r="D14" s="57"/>
      <c r="E14" s="57"/>
      <c r="F14" s="1"/>
      <c r="G14" s="57"/>
      <c r="H14" s="57"/>
      <c r="I14" s="57"/>
      <c r="J14" s="79"/>
      <c r="K14" s="57"/>
      <c r="L14" s="57"/>
      <c r="M14" s="57"/>
      <c r="N14" s="79"/>
      <c r="O14" s="57"/>
      <c r="P14" s="57"/>
      <c r="Q14" s="5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8" x14ac:dyDescent="0.25">
      <c r="A15" s="1" t="s">
        <v>30</v>
      </c>
      <c r="B15" s="1"/>
      <c r="C15" s="57">
        <f>IF(U15=0,"",U15)</f>
        <v>1</v>
      </c>
      <c r="D15" s="57"/>
      <c r="E15" s="57">
        <f>IF(W15=0,"",W15)</f>
        <v>298</v>
      </c>
      <c r="F15" s="1"/>
      <c r="G15" s="57">
        <f>IF(Y15+U15=0,"",Y15+U15)</f>
        <v>2</v>
      </c>
      <c r="H15" s="57"/>
      <c r="I15" s="57">
        <f>IF(AA15+W15=0,"",AA15+W15)</f>
        <v>647</v>
      </c>
      <c r="J15" s="79"/>
      <c r="K15" s="57">
        <f>IF(AC15+Y15+U15=0,"",AC15+Y15+U15)</f>
        <v>3</v>
      </c>
      <c r="L15" s="57"/>
      <c r="M15" s="57">
        <f>IF(AE15+AA15+W15=0,"",AE15+AA15+W15)</f>
        <v>869</v>
      </c>
      <c r="N15" s="79"/>
      <c r="O15" s="57">
        <f>IF(AG15+AC15+Y15+U15=0,"",AG15+AC15+Y15+U15)</f>
        <v>3</v>
      </c>
      <c r="P15" s="57"/>
      <c r="Q15" s="57">
        <f>IF(AI15+AE15+W15+AA15=0,"",AI15+AE15+AA15+W15)</f>
        <v>869</v>
      </c>
      <c r="R15" s="1"/>
      <c r="S15" s="1"/>
      <c r="T15" s="1" t="str">
        <f>A15</f>
        <v>Marriott Hotels</v>
      </c>
      <c r="U15" s="1">
        <v>1</v>
      </c>
      <c r="V15" s="1"/>
      <c r="W15" s="1">
        <v>298</v>
      </c>
      <c r="X15" s="1"/>
      <c r="Y15" s="1">
        <v>1</v>
      </c>
      <c r="Z15" s="1"/>
      <c r="AA15" s="1">
        <v>349</v>
      </c>
      <c r="AB15" s="1"/>
      <c r="AC15" s="1">
        <v>1</v>
      </c>
      <c r="AD15" s="1"/>
      <c r="AE15" s="1">
        <v>222</v>
      </c>
      <c r="AF15" s="1"/>
      <c r="AG15" s="1"/>
      <c r="AH15" s="1"/>
      <c r="AI15" s="1"/>
    </row>
    <row r="16" spans="1:35" ht="18" x14ac:dyDescent="0.25">
      <c r="A16" s="1"/>
      <c r="B16" s="1"/>
      <c r="C16" s="57"/>
      <c r="D16" s="57"/>
      <c r="E16" s="57"/>
      <c r="F16" s="1"/>
      <c r="G16" s="57"/>
      <c r="H16" s="57"/>
      <c r="I16" s="57"/>
      <c r="J16" s="79"/>
      <c r="K16" s="57"/>
      <c r="L16" s="57"/>
      <c r="M16" s="57"/>
      <c r="N16" s="79"/>
      <c r="O16" s="57"/>
      <c r="P16" s="57"/>
      <c r="Q16" s="5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8" x14ac:dyDescent="0.25">
      <c r="A17" s="1" t="s">
        <v>75</v>
      </c>
      <c r="B17" s="1"/>
      <c r="C17" s="57">
        <f>IF(U17=0,"",U17)</f>
        <v>1</v>
      </c>
      <c r="D17" s="57"/>
      <c r="E17" s="57">
        <f>IF(W17=0,"",W17)</f>
        <v>678</v>
      </c>
      <c r="F17" s="1"/>
      <c r="G17" s="57">
        <f>IF(Y17+U17=0,"",Y17+U17)</f>
        <v>1</v>
      </c>
      <c r="H17" s="57"/>
      <c r="I17" s="57">
        <f>IF(AA17+W17=0,"",AA17+W17)</f>
        <v>678</v>
      </c>
      <c r="J17" s="79"/>
      <c r="K17" s="57">
        <f>IF(AC17+Y17+U17=0,"",AC17+Y17+U17)</f>
        <v>1</v>
      </c>
      <c r="L17" s="57"/>
      <c r="M17" s="57">
        <f>IF(AE17+AA17+W17=0,"",AE17+AA17+W17)</f>
        <v>678</v>
      </c>
      <c r="N17" s="79"/>
      <c r="O17" s="57">
        <f>IF(AG17+AC17+Y17+U17=0,"",AG17+AC17+Y17+U17)</f>
        <v>1</v>
      </c>
      <c r="P17" s="57"/>
      <c r="Q17" s="57">
        <f>IF(AI17+AE17+W17+AA17=0,"",AI17+AE17+AA17+W17)</f>
        <v>678</v>
      </c>
      <c r="R17" s="1"/>
      <c r="S17" s="1"/>
      <c r="T17" s="1" t="str">
        <f>A17</f>
        <v>W Hotels</v>
      </c>
      <c r="U17" s="1">
        <v>1</v>
      </c>
      <c r="V17" s="1"/>
      <c r="W17" s="1">
        <v>678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8" x14ac:dyDescent="0.25">
      <c r="A18" s="1"/>
      <c r="B18" s="1"/>
      <c r="C18" s="57"/>
      <c r="D18" s="57"/>
      <c r="E18" s="57"/>
      <c r="F18" s="1"/>
      <c r="G18" s="57"/>
      <c r="H18" s="57"/>
      <c r="I18" s="57"/>
      <c r="J18" s="79"/>
      <c r="K18" s="57"/>
      <c r="L18" s="57"/>
      <c r="M18" s="57"/>
      <c r="N18" s="79"/>
      <c r="O18" s="57"/>
      <c r="P18" s="57"/>
      <c r="Q18" s="57"/>
      <c r="R18" s="1"/>
      <c r="S18" s="1"/>
      <c r="T18" s="1">
        <f>A18</f>
        <v>0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8" x14ac:dyDescent="0.25">
      <c r="A19" s="1" t="s">
        <v>45</v>
      </c>
      <c r="B19" s="1"/>
      <c r="C19" s="57" t="str">
        <f>IF(U19=0,"",U19)</f>
        <v/>
      </c>
      <c r="D19" s="57"/>
      <c r="E19" s="57" t="str">
        <f>IF(W19=0,"",W19)</f>
        <v/>
      </c>
      <c r="F19" s="1"/>
      <c r="G19" s="57">
        <f>IF(Y19+U19=0,"",Y19+U19)</f>
        <v>2</v>
      </c>
      <c r="H19" s="57"/>
      <c r="I19" s="57">
        <f>IF(AA19+W19=0,"",AA19+W19)</f>
        <v>474</v>
      </c>
      <c r="J19" s="1"/>
      <c r="K19" s="57">
        <f>IF(AC19+Y19+U19=0,"",AC19+Y19+U19)</f>
        <v>3</v>
      </c>
      <c r="L19" s="57"/>
      <c r="M19" s="57">
        <f>IF(AE19+AA19+W19=0,"",AE19+AA19+W19)</f>
        <v>639</v>
      </c>
      <c r="N19" s="79"/>
      <c r="O19" s="57">
        <f>IF(AG19+AC19+Y19+U19=0,"",AG19+AC19+Y19+U19)</f>
        <v>6</v>
      </c>
      <c r="P19" s="57"/>
      <c r="Q19" s="57">
        <f>IF(AI19+AE19+W19+AA19=0,"",AI19+AE19+AA19+W19)</f>
        <v>1243</v>
      </c>
      <c r="R19" s="1"/>
      <c r="S19" s="1"/>
      <c r="T19" s="1" t="str">
        <f>A19</f>
        <v>Delta Hotels</v>
      </c>
      <c r="U19" s="1"/>
      <c r="V19" s="1"/>
      <c r="W19" s="1"/>
      <c r="X19" s="1"/>
      <c r="Y19" s="1">
        <v>2</v>
      </c>
      <c r="Z19" s="1"/>
      <c r="AA19" s="1">
        <f>152+322</f>
        <v>474</v>
      </c>
      <c r="AB19" s="1"/>
      <c r="AC19" s="1">
        <v>1</v>
      </c>
      <c r="AD19" s="1"/>
      <c r="AE19" s="1">
        <v>165</v>
      </c>
      <c r="AF19" s="1"/>
      <c r="AG19" s="1">
        <v>3</v>
      </c>
      <c r="AH19" s="1"/>
      <c r="AI19" s="1">
        <v>604</v>
      </c>
    </row>
    <row r="20" spans="1:35" ht="18" x14ac:dyDescent="0.25">
      <c r="A20" s="1"/>
      <c r="B20" s="1"/>
      <c r="C20" s="57"/>
      <c r="D20" s="57"/>
      <c r="E20" s="57"/>
      <c r="F20" s="1"/>
      <c r="G20" s="57"/>
      <c r="H20" s="57"/>
      <c r="I20" s="57"/>
      <c r="J20" s="1"/>
      <c r="K20" s="57"/>
      <c r="L20" s="57"/>
      <c r="M20" s="57"/>
      <c r="N20" s="79"/>
      <c r="O20" s="57"/>
      <c r="P20" s="57"/>
      <c r="Q20" s="57"/>
      <c r="R20" s="1"/>
      <c r="S20" s="1"/>
      <c r="T20" s="1">
        <f>A20</f>
        <v>0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8" x14ac:dyDescent="0.25">
      <c r="A21" s="1" t="s">
        <v>69</v>
      </c>
      <c r="B21" s="1"/>
      <c r="C21" s="57" t="str">
        <f>IF(U21=0,"",U21)</f>
        <v/>
      </c>
      <c r="D21" s="57"/>
      <c r="E21" s="57" t="str">
        <f>IF(W21=0,"",W21)</f>
        <v/>
      </c>
      <c r="F21" s="1"/>
      <c r="G21" s="57">
        <f>IF(Y21+U21=0,"",Y21+U21)</f>
        <v>2</v>
      </c>
      <c r="H21" s="57"/>
      <c r="I21" s="57">
        <f>IF(AA21+W21=0,"",AA21+W21)</f>
        <v>169</v>
      </c>
      <c r="J21" s="1"/>
      <c r="K21" s="57">
        <f>IF(AC21+Y21+U21=0,"",AC21+Y21+U21)</f>
        <v>2</v>
      </c>
      <c r="L21" s="57"/>
      <c r="M21" s="57">
        <f>IF(AE21+AA21+W21=0,"",AE21+AA21+W21)</f>
        <v>169</v>
      </c>
      <c r="N21" s="79"/>
      <c r="O21" s="57">
        <f>IF(AG21+AC21+Y21+U21=0,"",AG21+AC21+Y21+U21)</f>
        <v>2</v>
      </c>
      <c r="P21" s="57"/>
      <c r="Q21" s="57">
        <f>IF(AI21+AE21+W21+AA21=0,"",AI21+AE21+AA21+W21)</f>
        <v>169</v>
      </c>
      <c r="R21" s="1"/>
      <c r="S21" s="1"/>
      <c r="T21" s="1" t="str">
        <f>A21</f>
        <v>Le Meridien</v>
      </c>
      <c r="U21" s="1"/>
      <c r="V21" s="1"/>
      <c r="W21" s="1"/>
      <c r="X21" s="1"/>
      <c r="Y21" s="1">
        <v>2</v>
      </c>
      <c r="Z21" s="1"/>
      <c r="AA21" s="1">
        <f>154+15</f>
        <v>169</v>
      </c>
      <c r="AB21" s="1"/>
      <c r="AC21" s="1"/>
      <c r="AD21" s="1"/>
      <c r="AE21" s="1"/>
      <c r="AF21" s="1"/>
      <c r="AG21" s="1"/>
      <c r="AH21" s="1"/>
      <c r="AI21" s="1"/>
    </row>
    <row r="22" spans="1:35" ht="18" x14ac:dyDescent="0.25">
      <c r="A22" s="1"/>
      <c r="B22" s="1"/>
      <c r="C22" s="57"/>
      <c r="D22" s="57"/>
      <c r="E22" s="57"/>
      <c r="F22" s="1"/>
      <c r="G22" s="57"/>
      <c r="H22" s="57"/>
      <c r="I22" s="57"/>
      <c r="J22" s="1"/>
      <c r="K22" s="57"/>
      <c r="L22" s="57"/>
      <c r="M22" s="57"/>
      <c r="N22" s="79"/>
      <c r="O22" s="57"/>
      <c r="P22" s="57"/>
      <c r="Q22" s="57"/>
      <c r="R22" s="1"/>
      <c r="S22" s="1"/>
      <c r="T22" s="1">
        <f>A22</f>
        <v>0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8" x14ac:dyDescent="0.25">
      <c r="A23" s="1" t="s">
        <v>74</v>
      </c>
      <c r="B23" s="1"/>
      <c r="C23" s="57" t="str">
        <f>IF(U23=0,"",U23)</f>
        <v/>
      </c>
      <c r="D23" s="57"/>
      <c r="E23" s="57" t="str">
        <f>IF(W23=0,"",W23)</f>
        <v/>
      </c>
      <c r="F23" s="1"/>
      <c r="G23" s="57">
        <f>IF(Y23+U23=0,"",Y23+U23)</f>
        <v>1</v>
      </c>
      <c r="H23" s="57"/>
      <c r="I23" s="57">
        <f>IF(AA23+W23=0,"",AA23+W23)</f>
        <v>182</v>
      </c>
      <c r="J23" s="1"/>
      <c r="K23" s="57">
        <f>IF(AC23+Y23+U23=0,"",AC23+Y23+U23)</f>
        <v>1</v>
      </c>
      <c r="L23" s="57"/>
      <c r="M23" s="57">
        <f>IF(AE23+AA23+W23=0,"",AE23+AA23+W23)</f>
        <v>182</v>
      </c>
      <c r="N23" s="79"/>
      <c r="O23" s="57">
        <f>IF(AG23+AC23+Y23+U23=0,"",AG23+AC23+Y23+U23)</f>
        <v>1</v>
      </c>
      <c r="P23" s="57"/>
      <c r="Q23" s="57">
        <f>IF(AI23+AE23+W23+AA23=0,"",AI23+AE23+AA23+W23)</f>
        <v>182</v>
      </c>
      <c r="R23" s="1"/>
      <c r="S23" s="1"/>
      <c r="T23" s="1" t="str">
        <f>A23</f>
        <v>Protea Hotels</v>
      </c>
      <c r="U23" s="1"/>
      <c r="V23" s="1"/>
      <c r="W23" s="1"/>
      <c r="X23" s="1"/>
      <c r="Y23" s="1">
        <v>1</v>
      </c>
      <c r="Z23" s="1"/>
      <c r="AA23" s="1">
        <v>182</v>
      </c>
      <c r="AB23" s="1"/>
      <c r="AC23" s="1"/>
      <c r="AD23" s="1"/>
      <c r="AE23" s="1"/>
      <c r="AF23" s="1"/>
      <c r="AG23" s="1"/>
      <c r="AH23" s="1"/>
      <c r="AI23" s="1"/>
    </row>
    <row r="24" spans="1:35" ht="18" x14ac:dyDescent="0.25">
      <c r="A24" s="1"/>
      <c r="B24" s="1"/>
      <c r="C24" s="57"/>
      <c r="D24" s="57"/>
      <c r="E24" s="57"/>
      <c r="F24" s="1"/>
      <c r="G24" s="57"/>
      <c r="H24" s="57"/>
      <c r="I24" s="57"/>
      <c r="J24" s="1"/>
      <c r="K24" s="57"/>
      <c r="L24" s="57"/>
      <c r="M24" s="57"/>
      <c r="N24" s="79"/>
      <c r="O24" s="57"/>
      <c r="P24" s="57"/>
      <c r="Q24" s="57"/>
      <c r="R24" s="1"/>
      <c r="S24" s="1"/>
      <c r="T24" s="1">
        <f>A24</f>
        <v>0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8" x14ac:dyDescent="0.25">
      <c r="A25" s="1" t="s">
        <v>68</v>
      </c>
      <c r="B25" s="1"/>
      <c r="C25" s="57" t="str">
        <f>IF(U25=0,"",U25)</f>
        <v/>
      </c>
      <c r="D25" s="57"/>
      <c r="E25" s="57" t="str">
        <f>IF(W25=0,"",W25)</f>
        <v/>
      </c>
      <c r="F25" s="1"/>
      <c r="G25" s="57" t="str">
        <f>IF(Y25+U25=0,"",Y25+U25)</f>
        <v/>
      </c>
      <c r="H25" s="57"/>
      <c r="I25" s="57" t="str">
        <f>IF(AA25+W25=0,"",AA25+W25)</f>
        <v/>
      </c>
      <c r="J25" s="1"/>
      <c r="K25" s="57">
        <f>IF(AC25+Y25+U25=0,"",AC25+Y25+U25)</f>
        <v>2</v>
      </c>
      <c r="L25" s="57"/>
      <c r="M25" s="57">
        <f>IF(AE25+AA25+W25=0,"",AE25+AA25+W25)</f>
        <v>179</v>
      </c>
      <c r="N25" s="79"/>
      <c r="O25" s="57">
        <f>IF(AG25+AC25+Y25+U25=0,"",AG25+AC25+Y25+U25)</f>
        <v>2</v>
      </c>
      <c r="P25" s="57"/>
      <c r="Q25" s="57">
        <f>IF(AI25+AE25+W25+AA25=0,"",AI25+AE25+AA25+W25)</f>
        <v>179</v>
      </c>
      <c r="R25" s="1"/>
      <c r="S25" s="1"/>
      <c r="T25" s="1" t="str">
        <f>A25</f>
        <v>Design Hotels</v>
      </c>
      <c r="U25" s="1"/>
      <c r="V25" s="1"/>
      <c r="W25" s="1"/>
      <c r="X25" s="1"/>
      <c r="Y25" s="1"/>
      <c r="Z25" s="1"/>
      <c r="AA25" s="1"/>
      <c r="AB25" s="1"/>
      <c r="AC25" s="1">
        <v>2</v>
      </c>
      <c r="AD25" s="1"/>
      <c r="AE25" s="1">
        <v>179</v>
      </c>
      <c r="AF25" s="1"/>
      <c r="AG25" s="1"/>
      <c r="AH25" s="1"/>
      <c r="AI25" s="1"/>
    </row>
    <row r="26" spans="1:35" ht="18" x14ac:dyDescent="0.25">
      <c r="A26" s="1"/>
      <c r="B26" s="1"/>
      <c r="C26" s="57"/>
      <c r="D26" s="57"/>
      <c r="E26" s="57"/>
      <c r="F26" s="1"/>
      <c r="G26" s="57"/>
      <c r="H26" s="57"/>
      <c r="I26" s="57"/>
      <c r="J26" s="1"/>
      <c r="K26" s="57"/>
      <c r="L26" s="57"/>
      <c r="M26" s="57"/>
      <c r="N26" s="79"/>
      <c r="O26" s="57"/>
      <c r="P26" s="57"/>
      <c r="Q26" s="57"/>
      <c r="R26" s="1"/>
      <c r="S26" s="1"/>
      <c r="T26" s="1">
        <f>A26</f>
        <v>0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8" x14ac:dyDescent="0.25">
      <c r="A27" s="1" t="s">
        <v>38</v>
      </c>
      <c r="B27" s="1"/>
      <c r="C27" s="57" t="str">
        <f>IF(U27=0,"",U27)</f>
        <v/>
      </c>
      <c r="D27" s="57"/>
      <c r="E27" s="57" t="str">
        <f>IF(W27=0,"",W27)</f>
        <v/>
      </c>
      <c r="F27" s="1"/>
      <c r="G27" s="57" t="str">
        <f>IF(Y27+U27=0,"",Y27+U27)</f>
        <v/>
      </c>
      <c r="H27" s="57"/>
      <c r="I27" s="57" t="str">
        <f>IF(AA27+W27=0,"",AA27+W27)</f>
        <v/>
      </c>
      <c r="J27" s="1"/>
      <c r="K27" s="57">
        <f>IF(AC27+Y27+U27=0,"",AC27+Y27+U27)</f>
        <v>1</v>
      </c>
      <c r="L27" s="57"/>
      <c r="M27" s="57">
        <f>IF(AE27+AA27+W27=0,"",AE27+AA27+W27)</f>
        <v>65</v>
      </c>
      <c r="N27" s="79"/>
      <c r="O27" s="57">
        <f>IF(AG27+AC27+Y27+U27=0,"",AG27+AC27+Y27+U27)</f>
        <v>1</v>
      </c>
      <c r="P27" s="57"/>
      <c r="Q27" s="57">
        <f>IF(AI27+AE27+W27+AA27=0,"",AI27+AE27+AA27+W27)</f>
        <v>65</v>
      </c>
      <c r="R27" s="1"/>
      <c r="S27" s="1"/>
      <c r="T27" s="1" t="str">
        <f>A27</f>
        <v>Tribute Portfolio</v>
      </c>
      <c r="U27" s="1"/>
      <c r="V27" s="1"/>
      <c r="W27" s="1"/>
      <c r="X27" s="1"/>
      <c r="Y27" s="1"/>
      <c r="Z27" s="1"/>
      <c r="AA27" s="1"/>
      <c r="AB27" s="1"/>
      <c r="AC27" s="1">
        <v>1</v>
      </c>
      <c r="AD27" s="1"/>
      <c r="AE27" s="1">
        <v>65</v>
      </c>
      <c r="AF27" s="1"/>
      <c r="AG27" s="1"/>
      <c r="AH27" s="1"/>
      <c r="AI27" s="1"/>
    </row>
    <row r="28" spans="1:35" ht="18" x14ac:dyDescent="0.25">
      <c r="A28" s="1"/>
      <c r="B28" s="1"/>
      <c r="C28" s="57"/>
      <c r="D28" s="57"/>
      <c r="E28" s="57"/>
      <c r="F28" s="1"/>
      <c r="G28" s="57"/>
      <c r="H28" s="57"/>
      <c r="I28" s="57"/>
      <c r="J28" s="1"/>
      <c r="K28" s="57"/>
      <c r="L28" s="57"/>
      <c r="M28" s="57"/>
      <c r="N28" s="79"/>
      <c r="O28" s="57"/>
      <c r="P28" s="57"/>
      <c r="Q28" s="57"/>
      <c r="R28" s="1"/>
      <c r="S28" s="1"/>
      <c r="T28" s="1">
        <f>A28</f>
        <v>0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8" x14ac:dyDescent="0.25">
      <c r="A29" s="1" t="s">
        <v>73</v>
      </c>
      <c r="B29" s="1"/>
      <c r="C29" s="57" t="str">
        <f>IF(U29=0,"",U29)</f>
        <v/>
      </c>
      <c r="D29" s="57"/>
      <c r="E29" s="57" t="str">
        <f>IF(W29=0,"",W29)</f>
        <v/>
      </c>
      <c r="F29" s="1"/>
      <c r="G29" s="57" t="str">
        <f>IF(Y29+U29=0,"",Y29+U29)</f>
        <v/>
      </c>
      <c r="H29" s="57"/>
      <c r="I29" s="57" t="str">
        <f>IF(AA29+W29=0,"",AA29+W29)</f>
        <v/>
      </c>
      <c r="J29" s="1"/>
      <c r="K29" s="57">
        <f>IF(AC29+Y29+U29=0,"",AC29+Y29+U29)</f>
        <v>1</v>
      </c>
      <c r="L29" s="57"/>
      <c r="M29" s="57">
        <f>IF(AE29+AA29+W29=0,"",AE29+AA29+W29)</f>
        <v>150</v>
      </c>
      <c r="N29" s="79"/>
      <c r="O29" s="57">
        <f>IF(AG29+AC29+Y29+U29=0,"",AG29+AC29+Y29+U29)</f>
        <v>1</v>
      </c>
      <c r="P29" s="57"/>
      <c r="Q29" s="57">
        <f>IF(AI29+AE29+W29+AA29=0,"",AI29+AE29+AA29+W29)</f>
        <v>150</v>
      </c>
      <c r="R29" s="1"/>
      <c r="S29" s="1"/>
      <c r="T29" s="1" t="str">
        <f>A29</f>
        <v>Springhill Suites</v>
      </c>
      <c r="U29" s="1"/>
      <c r="V29" s="1"/>
      <c r="W29" s="1"/>
      <c r="X29" s="1"/>
      <c r="Y29" s="1"/>
      <c r="Z29" s="1"/>
      <c r="AA29" s="1"/>
      <c r="AB29" s="1"/>
      <c r="AC29" s="1">
        <v>1</v>
      </c>
      <c r="AD29" s="1"/>
      <c r="AE29" s="1">
        <v>150</v>
      </c>
      <c r="AF29" s="1"/>
      <c r="AG29" s="1"/>
      <c r="AH29" s="1"/>
      <c r="AI29" s="1"/>
    </row>
    <row r="30" spans="1:35" ht="18" x14ac:dyDescent="0.25">
      <c r="A30" s="1"/>
      <c r="B30" s="1"/>
      <c r="C30" s="57"/>
      <c r="D30" s="57"/>
      <c r="E30" s="57"/>
      <c r="F30" s="1"/>
      <c r="G30" s="57"/>
      <c r="H30" s="57"/>
      <c r="I30" s="57"/>
      <c r="J30" s="1"/>
      <c r="K30" s="57"/>
      <c r="L30" s="57"/>
      <c r="M30" s="57"/>
      <c r="N30" s="79"/>
      <c r="O30" s="57"/>
      <c r="P30" s="57"/>
      <c r="Q30" s="57"/>
      <c r="R30" s="1"/>
      <c r="S30" s="1"/>
      <c r="T30" s="1">
        <f>A30</f>
        <v>0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8" x14ac:dyDescent="0.25">
      <c r="A31" s="1" t="s">
        <v>56</v>
      </c>
      <c r="B31" s="1"/>
      <c r="C31" s="57" t="str">
        <f>IF(U31=0,"",U31)</f>
        <v/>
      </c>
      <c r="D31" s="57"/>
      <c r="E31" s="57" t="str">
        <f>IF(W31=0,"",W31)</f>
        <v/>
      </c>
      <c r="F31" s="1"/>
      <c r="G31" s="57" t="str">
        <f>IF(Y31+U31=0,"",Y31+U31)</f>
        <v/>
      </c>
      <c r="H31" s="57"/>
      <c r="I31" s="57" t="str">
        <f>IF(AA31+W31=0,"",AA31+W31)</f>
        <v/>
      </c>
      <c r="J31" s="1"/>
      <c r="K31" s="57" t="str">
        <f>IF(AC31+Y31+U31=0,"",AC31+Y31+U31)</f>
        <v/>
      </c>
      <c r="L31" s="57"/>
      <c r="M31" s="57" t="str">
        <f>IF(AE31+AA31+W31=0,"",AE31+AA31+W31)</f>
        <v/>
      </c>
      <c r="N31" s="79"/>
      <c r="O31" s="57">
        <f>IF(AG31+AC31+Y31+U31=0,"",AG31+AC31+Y31+U31)</f>
        <v>1</v>
      </c>
      <c r="P31" s="57"/>
      <c r="Q31" s="57">
        <f>IF(AI31+AE31+W31+AA31=0,"",AI31+AE31+AA31+W31)</f>
        <v>100</v>
      </c>
      <c r="R31" s="1"/>
      <c r="S31" s="1"/>
      <c r="T31" s="1" t="str">
        <f>A31</f>
        <v>AC Hotels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v>1</v>
      </c>
      <c r="AH31" s="1"/>
      <c r="AI31" s="1">
        <v>100</v>
      </c>
    </row>
    <row r="32" spans="1:35" ht="18" x14ac:dyDescent="0.25">
      <c r="A32" s="1"/>
      <c r="B32" s="1"/>
      <c r="C32" s="57"/>
      <c r="D32" s="57"/>
      <c r="E32" s="57"/>
      <c r="F32" s="1"/>
      <c r="G32" s="57"/>
      <c r="H32" s="57"/>
      <c r="I32" s="57"/>
      <c r="J32" s="1"/>
      <c r="K32" s="57"/>
      <c r="L32" s="57"/>
      <c r="M32" s="57"/>
      <c r="N32" s="79"/>
      <c r="O32" s="91"/>
      <c r="P32" s="91"/>
      <c r="Q32" s="91"/>
      <c r="R32" s="1"/>
      <c r="S32" s="1"/>
      <c r="T32" s="1">
        <f>A32</f>
        <v>0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8" hidden="1" outlineLevel="1" x14ac:dyDescent="0.25">
      <c r="A33" s="1"/>
      <c r="B33" s="1"/>
      <c r="C33" s="57" t="str">
        <f>IF(U33=0,"",U33)</f>
        <v/>
      </c>
      <c r="D33" s="57"/>
      <c r="E33" s="57" t="str">
        <f>IF(W33=0,"",W33)</f>
        <v/>
      </c>
      <c r="F33" s="1"/>
      <c r="G33" s="91" t="str">
        <f>IF(Y33+U33=0,"",Y33+U33)</f>
        <v/>
      </c>
      <c r="H33" s="91"/>
      <c r="I33" s="91" t="str">
        <f>IF(AA33+W33=0,"",AA33+W33)</f>
        <v/>
      </c>
      <c r="J33" s="79"/>
      <c r="K33" s="57" t="str">
        <f>IF(AC33+Y33+U33=0,"",AC33+Y33+U33)</f>
        <v/>
      </c>
      <c r="L33" s="57"/>
      <c r="M33" s="57" t="str">
        <f>IF(AE33+AA33+W33=0,"",AE33+AA33+W33)</f>
        <v/>
      </c>
      <c r="N33" s="79"/>
      <c r="O33" s="91" t="str">
        <f>IF(AG33+AC33+Y33+U33=0,"",AG33+AC33+Y33+U33)</f>
        <v/>
      </c>
      <c r="P33" s="91"/>
      <c r="Q33" s="91" t="str">
        <f>IF(AI33+AE33+W33+AA33=0,"",AI33+AE33+AA33+W33)</f>
        <v/>
      </c>
      <c r="R33" s="1"/>
      <c r="S33" s="1"/>
      <c r="T33" s="1">
        <f>A33</f>
        <v>0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8" hidden="1" outlineLevel="1" x14ac:dyDescent="0.25">
      <c r="A34" s="1"/>
      <c r="B34" s="1"/>
      <c r="C34" s="57"/>
      <c r="D34" s="57"/>
      <c r="E34" s="57"/>
      <c r="F34" s="1"/>
      <c r="G34" s="91"/>
      <c r="H34" s="91"/>
      <c r="I34" s="91"/>
      <c r="J34" s="79"/>
      <c r="K34" s="57"/>
      <c r="L34" s="57"/>
      <c r="M34" s="57"/>
      <c r="N34" s="79"/>
      <c r="O34" s="91"/>
      <c r="P34" s="91"/>
      <c r="Q34" s="91"/>
      <c r="R34" s="1"/>
      <c r="S34" s="1"/>
      <c r="T34" s="1">
        <f>A34</f>
        <v>0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8" hidden="1" outlineLevel="1" x14ac:dyDescent="0.25">
      <c r="A35" s="1"/>
      <c r="B35" s="1"/>
      <c r="C35" s="57" t="str">
        <f>IF(U35=0,"",U35)</f>
        <v/>
      </c>
      <c r="D35" s="57"/>
      <c r="E35" s="57" t="str">
        <f>IF(W35=0,"",W35)</f>
        <v/>
      </c>
      <c r="F35" s="1"/>
      <c r="G35" s="91" t="str">
        <f>IF(Y35+U35=0,"",Y35+U35)</f>
        <v/>
      </c>
      <c r="H35" s="91"/>
      <c r="I35" s="91" t="str">
        <f>IF(AA35+W35=0,"",AA35+W35)</f>
        <v/>
      </c>
      <c r="J35" s="79"/>
      <c r="K35" s="57" t="str">
        <f>IF(AC35+Y35+U35=0,"",AC35+Y35+U35)</f>
        <v/>
      </c>
      <c r="L35" s="57"/>
      <c r="M35" s="57" t="str">
        <f>IF(AE35+AA35+W35=0,"",AE35+AA35+W35)</f>
        <v/>
      </c>
      <c r="N35" s="79"/>
      <c r="O35" s="91" t="str">
        <f>IF(AG35+AC35+Y35+U35=0,"",AG35+AC35+Y35+U35)</f>
        <v/>
      </c>
      <c r="P35" s="91"/>
      <c r="Q35" s="91" t="str">
        <f>IF(AI35+AE35+W35+AA35=0,"",AI35+AE35+AA35+W35)</f>
        <v/>
      </c>
      <c r="R35" s="1"/>
      <c r="S35" s="1"/>
      <c r="T35" s="1">
        <f>A35</f>
        <v>0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8" hidden="1" outlineLevel="1" x14ac:dyDescent="0.25">
      <c r="A36" s="1"/>
      <c r="B36" s="1"/>
      <c r="C36" s="57"/>
      <c r="D36" s="57"/>
      <c r="E36" s="57"/>
      <c r="F36" s="1"/>
      <c r="G36" s="91"/>
      <c r="H36" s="91"/>
      <c r="I36" s="91"/>
      <c r="J36" s="79"/>
      <c r="K36" s="57"/>
      <c r="L36" s="57"/>
      <c r="M36" s="57"/>
      <c r="N36" s="79"/>
      <c r="O36" s="91"/>
      <c r="P36" s="91"/>
      <c r="Q36" s="91"/>
      <c r="R36" s="1"/>
      <c r="S36" s="1"/>
      <c r="T36" s="1">
        <f>A36</f>
        <v>0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8" hidden="1" outlineLevel="1" x14ac:dyDescent="0.25">
      <c r="A37" s="1"/>
      <c r="B37" s="1"/>
      <c r="C37" s="57" t="str">
        <f>IF(U37=0,"",U37)</f>
        <v/>
      </c>
      <c r="D37" s="57"/>
      <c r="E37" s="57" t="str">
        <f>IF(W37=0,"",W37)</f>
        <v/>
      </c>
      <c r="F37" s="1"/>
      <c r="G37" s="91" t="str">
        <f>IF(Y37+U37=0,"",Y37+U37)</f>
        <v/>
      </c>
      <c r="H37" s="91"/>
      <c r="I37" s="91" t="str">
        <f>IF(AA37+W37=0,"",AA37+W37)</f>
        <v/>
      </c>
      <c r="J37" s="79"/>
      <c r="K37" s="57" t="str">
        <f>IF(AC37+Y37+U37=0,"",AC37+Y37+U37)</f>
        <v/>
      </c>
      <c r="L37" s="57"/>
      <c r="M37" s="57" t="str">
        <f>IF(AE37+AA37+W37=0,"",AE37+AA37+W37)</f>
        <v/>
      </c>
      <c r="N37" s="79"/>
      <c r="O37" s="91" t="str">
        <f>IF(AG37+AC37+Y37+U37=0,"",AG37+AC37+Y37+U37)</f>
        <v/>
      </c>
      <c r="P37" s="91"/>
      <c r="Q37" s="91" t="str">
        <f>IF(AI37+AE37+W37+AA37=0,"",AI37+AE37+AA37+W37)</f>
        <v/>
      </c>
      <c r="R37" s="1"/>
      <c r="S37" s="1"/>
      <c r="T37" s="1">
        <f>A37</f>
        <v>0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8" hidden="1" outlineLevel="1" x14ac:dyDescent="0.25">
      <c r="A38" s="1"/>
      <c r="B38" s="1"/>
      <c r="C38" s="57"/>
      <c r="D38" s="57"/>
      <c r="E38" s="57"/>
      <c r="F38" s="1"/>
      <c r="G38" s="91"/>
      <c r="H38" s="91"/>
      <c r="I38" s="91"/>
      <c r="J38" s="79"/>
      <c r="K38" s="57"/>
      <c r="L38" s="57"/>
      <c r="M38" s="57"/>
      <c r="N38" s="79"/>
      <c r="O38" s="91"/>
      <c r="P38" s="91"/>
      <c r="Q38" s="91"/>
      <c r="R38" s="1"/>
      <c r="S38" s="1"/>
      <c r="T38" s="1">
        <f>A38</f>
        <v>0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8" hidden="1" outlineLevel="1" x14ac:dyDescent="0.25">
      <c r="A39" s="1"/>
      <c r="B39" s="1"/>
      <c r="C39" s="57" t="str">
        <f>IF(U39=0,"",U39)</f>
        <v/>
      </c>
      <c r="D39" s="57"/>
      <c r="E39" s="57" t="str">
        <f>IF(W39=0,"",W39)</f>
        <v/>
      </c>
      <c r="F39" s="1"/>
      <c r="G39" s="91" t="str">
        <f>IF(Y39+U39=0,"",Y39+U39)</f>
        <v/>
      </c>
      <c r="H39" s="91"/>
      <c r="I39" s="91" t="str">
        <f>IF(AA39+W39=0,"",AA39+W39)</f>
        <v/>
      </c>
      <c r="J39" s="79"/>
      <c r="K39" s="57" t="str">
        <f>IF(AC39+Y39+U39=0,"",AC39+Y39+U39)</f>
        <v/>
      </c>
      <c r="L39" s="57"/>
      <c r="M39" s="57" t="str">
        <f>IF(AE39+AA39+W39=0,"",AE39+AA39+W39)</f>
        <v/>
      </c>
      <c r="N39" s="79"/>
      <c r="O39" s="91" t="str">
        <f>IF(AG39+AC39+Y39+U39=0,"",AG39+AC39+Y39+U39)</f>
        <v/>
      </c>
      <c r="P39" s="91"/>
      <c r="Q39" s="91" t="str">
        <f>IF(AI39+AE39+W39+AA39=0,"",AI39+AE39+AA39+W39)</f>
        <v/>
      </c>
      <c r="R39" s="1"/>
      <c r="S39" s="1"/>
      <c r="T39" s="1">
        <f>A39</f>
        <v>0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8" hidden="1" outlineLevel="1" x14ac:dyDescent="0.25">
      <c r="A40" s="1"/>
      <c r="B40" s="1"/>
      <c r="C40" s="57"/>
      <c r="D40" s="57"/>
      <c r="E40" s="57"/>
      <c r="F40" s="1"/>
      <c r="G40" s="91"/>
      <c r="H40" s="91"/>
      <c r="I40" s="91"/>
      <c r="J40" s="79"/>
      <c r="K40" s="57"/>
      <c r="L40" s="57"/>
      <c r="M40" s="57"/>
      <c r="N40" s="79"/>
      <c r="O40" s="91"/>
      <c r="P40" s="91"/>
      <c r="Q40" s="91"/>
      <c r="R40" s="1"/>
      <c r="S40" s="1"/>
      <c r="T40" s="1">
        <f>A40</f>
        <v>0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8" hidden="1" outlineLevel="1" x14ac:dyDescent="0.25">
      <c r="A41" s="1"/>
      <c r="B41" s="1"/>
      <c r="C41" s="57" t="str">
        <f>IF(U41=0,"",U41)</f>
        <v/>
      </c>
      <c r="D41" s="57"/>
      <c r="E41" s="57" t="str">
        <f>IF(W41=0,"",W41)</f>
        <v/>
      </c>
      <c r="F41" s="1"/>
      <c r="G41" s="91" t="str">
        <f>IF(Y41+U41=0,"",Y41+U41)</f>
        <v/>
      </c>
      <c r="H41" s="91"/>
      <c r="I41" s="91" t="str">
        <f>IF(AA41+W41=0,"",AA41+W41)</f>
        <v/>
      </c>
      <c r="J41" s="79"/>
      <c r="K41" s="57" t="str">
        <f>IF(AC41+Y41+U41=0,"",AC41+Y41+U41)</f>
        <v/>
      </c>
      <c r="L41" s="57"/>
      <c r="M41" s="57" t="str">
        <f>IF(AE41+AA41+W41=0,"",AE41+AA41+W41)</f>
        <v/>
      </c>
      <c r="N41" s="79"/>
      <c r="O41" s="91" t="str">
        <f>IF(AG41+AC41+Y41+U41=0,"",AG41+AC41+Y41+U41)</f>
        <v/>
      </c>
      <c r="P41" s="91"/>
      <c r="Q41" s="91" t="str">
        <f>IF(AI41+AE41+W41+AA41=0,"",AI41+AE41+AA41+W41)</f>
        <v/>
      </c>
      <c r="R41" s="1"/>
      <c r="S41" s="1"/>
      <c r="T41" s="1">
        <f>A41</f>
        <v>0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8" collapsed="1" x14ac:dyDescent="0.25">
      <c r="A42" s="1"/>
      <c r="B42" s="1"/>
      <c r="C42" s="57"/>
      <c r="D42" s="57"/>
      <c r="E42" s="57"/>
      <c r="F42" s="1"/>
      <c r="G42" s="91"/>
      <c r="H42" s="91"/>
      <c r="I42" s="91"/>
      <c r="J42" s="79"/>
      <c r="K42" s="57"/>
      <c r="L42" s="57"/>
      <c r="M42" s="57"/>
      <c r="N42" s="79"/>
      <c r="O42" s="91"/>
      <c r="P42" s="91"/>
      <c r="Q42" s="91"/>
      <c r="R42" s="1"/>
      <c r="S42" s="49" t="s">
        <v>37</v>
      </c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</row>
    <row r="43" spans="1:35" ht="18.75" thickBot="1" x14ac:dyDescent="0.3">
      <c r="A43" s="7" t="s">
        <v>0</v>
      </c>
      <c r="B43" s="7"/>
      <c r="C43" s="60">
        <f>SUM(C7:C42)</f>
        <v>12</v>
      </c>
      <c r="D43" s="57"/>
      <c r="E43" s="60">
        <f>SUM(E7:E42)</f>
        <v>2088</v>
      </c>
      <c r="F43" s="1"/>
      <c r="G43" s="60">
        <f>SUM(G7:G42)</f>
        <v>22</v>
      </c>
      <c r="H43" s="57"/>
      <c r="I43" s="60">
        <f>SUM(I7:I42)</f>
        <v>4096</v>
      </c>
      <c r="J43" s="79"/>
      <c r="K43" s="60">
        <f>SUM(K7:K42)</f>
        <v>33</v>
      </c>
      <c r="L43" s="57"/>
      <c r="M43" s="60">
        <f>SUM(M7:M42)</f>
        <v>5502</v>
      </c>
      <c r="N43" s="79"/>
      <c r="O43" s="60">
        <f>SUM(O7:O42)</f>
        <v>49</v>
      </c>
      <c r="P43" s="57"/>
      <c r="Q43" s="60">
        <f>SUM(Q7:Q42)</f>
        <v>8107</v>
      </c>
      <c r="R43" s="1"/>
      <c r="S43" s="49" t="s">
        <v>36</v>
      </c>
      <c r="T43" s="49"/>
      <c r="U43" s="49">
        <f>C43</f>
        <v>12</v>
      </c>
      <c r="V43" s="49"/>
      <c r="W43" s="49">
        <f>E43</f>
        <v>2088</v>
      </c>
      <c r="X43" s="49"/>
      <c r="Y43" s="49">
        <f>G43-C43</f>
        <v>10</v>
      </c>
      <c r="Z43" s="49"/>
      <c r="AA43" s="49">
        <f>I43-E43</f>
        <v>2008</v>
      </c>
      <c r="AB43" s="49"/>
      <c r="AC43" s="49">
        <f>K43-G43</f>
        <v>11</v>
      </c>
      <c r="AD43" s="49"/>
      <c r="AE43" s="49">
        <f>M43-I43</f>
        <v>1406</v>
      </c>
      <c r="AF43" s="49"/>
      <c r="AG43" s="49">
        <f>O43-K43</f>
        <v>16</v>
      </c>
      <c r="AH43" s="49"/>
      <c r="AI43" s="49">
        <f>Q43-M43</f>
        <v>2605</v>
      </c>
    </row>
    <row r="44" spans="1:35" ht="18.75" thickTop="1" x14ac:dyDescent="0.25">
      <c r="A44" s="7"/>
      <c r="B44" s="7"/>
      <c r="C44" s="69"/>
      <c r="D44" s="57"/>
      <c r="E44" s="69"/>
      <c r="F44" s="1"/>
      <c r="G44" s="69"/>
      <c r="H44" s="57"/>
      <c r="I44" s="69"/>
      <c r="J44" s="1"/>
      <c r="K44" s="69"/>
      <c r="L44" s="57"/>
      <c r="M44" s="69"/>
      <c r="N44" s="1"/>
      <c r="O44" s="69"/>
      <c r="P44" s="57"/>
      <c r="Q44" s="69"/>
      <c r="R44" s="1"/>
      <c r="S44" s="87" t="s">
        <v>64</v>
      </c>
      <c r="U44" s="49">
        <f>SUM(U7:U41)</f>
        <v>12</v>
      </c>
      <c r="V44" s="49"/>
      <c r="W44" s="49">
        <f>SUM(W7:W41)</f>
        <v>2088</v>
      </c>
      <c r="X44" s="49"/>
      <c r="Y44" s="49">
        <f>SUM(Y7:Y41)</f>
        <v>10</v>
      </c>
      <c r="Z44" s="49"/>
      <c r="AA44" s="49">
        <f>SUM(AA7:AA41)</f>
        <v>2008</v>
      </c>
      <c r="AB44" s="49"/>
      <c r="AC44" s="49">
        <f>SUM(AC7:AC41)</f>
        <v>11</v>
      </c>
      <c r="AD44" s="49"/>
      <c r="AE44" s="49">
        <f>SUM(AE7:AE41)</f>
        <v>1406</v>
      </c>
      <c r="AF44" s="49"/>
      <c r="AG44" s="49">
        <f>SUM(AG7:AG41)</f>
        <v>16</v>
      </c>
      <c r="AH44" s="49"/>
      <c r="AI44" s="49">
        <f>SUM(AI7:AI41)</f>
        <v>2605</v>
      </c>
    </row>
    <row r="45" spans="1:35" x14ac:dyDescent="0.25">
      <c r="C45" s="71"/>
      <c r="D45" s="71"/>
      <c r="E45" s="71"/>
      <c r="S45" s="86" t="s">
        <v>48</v>
      </c>
      <c r="U45" s="89">
        <f>U43-U44</f>
        <v>0</v>
      </c>
      <c r="W45" s="89">
        <f>W43-W44</f>
        <v>0</v>
      </c>
      <c r="X45" s="89"/>
      <c r="Z45" s="89">
        <f>Z43-Z44</f>
        <v>0</v>
      </c>
      <c r="AA45" s="89">
        <f>AA43-AA44</f>
        <v>0</v>
      </c>
      <c r="AC45" s="89">
        <f>AC43-AC44</f>
        <v>0</v>
      </c>
      <c r="AD45" s="89"/>
      <c r="AE45" s="89">
        <f>AE43-AE44</f>
        <v>0</v>
      </c>
      <c r="AF45" s="89"/>
      <c r="AG45" s="89">
        <f>AG43-AG44</f>
        <v>0</v>
      </c>
      <c r="AI45" s="89">
        <f>AI43-AI44</f>
        <v>0</v>
      </c>
    </row>
    <row r="46" spans="1:35" ht="20.25" x14ac:dyDescent="0.3">
      <c r="A46" s="1"/>
      <c r="B46" s="1"/>
      <c r="C46" s="21">
        <v>2021</v>
      </c>
      <c r="D46" s="21"/>
      <c r="E46" s="21"/>
      <c r="F46" s="1"/>
      <c r="G46" s="21">
        <f>C46</f>
        <v>2021</v>
      </c>
      <c r="H46" s="21"/>
      <c r="I46" s="21"/>
      <c r="J46" s="1"/>
      <c r="K46" s="21">
        <f>G46</f>
        <v>2021</v>
      </c>
      <c r="L46" s="21"/>
      <c r="M46" s="21"/>
      <c r="N46" s="1"/>
      <c r="O46" s="21">
        <f>K46</f>
        <v>2021</v>
      </c>
      <c r="P46" s="21"/>
      <c r="Q46" s="2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8" x14ac:dyDescent="0.25">
      <c r="A47" s="1"/>
      <c r="B47" s="1"/>
      <c r="C47" s="17" t="s">
        <v>15</v>
      </c>
      <c r="D47" s="17"/>
      <c r="E47" s="17"/>
      <c r="F47" s="1"/>
      <c r="G47" s="17" t="s">
        <v>14</v>
      </c>
      <c r="H47" s="17"/>
      <c r="I47" s="17"/>
      <c r="J47" s="1"/>
      <c r="K47" s="17" t="s">
        <v>13</v>
      </c>
      <c r="L47" s="17"/>
      <c r="M47" s="17"/>
      <c r="N47" s="1"/>
      <c r="O47" s="17" t="s">
        <v>28</v>
      </c>
      <c r="P47" s="17"/>
      <c r="Q47" s="17"/>
      <c r="R47" s="1"/>
      <c r="S47" s="1"/>
      <c r="T47" s="1"/>
      <c r="U47" s="17" t="s">
        <v>15</v>
      </c>
      <c r="V47" s="17"/>
      <c r="W47" s="17"/>
      <c r="X47" s="1"/>
      <c r="Y47" s="17" t="s">
        <v>63</v>
      </c>
      <c r="Z47" s="17"/>
      <c r="AA47" s="17"/>
      <c r="AB47" s="1"/>
      <c r="AC47" s="17" t="s">
        <v>62</v>
      </c>
      <c r="AD47" s="17"/>
      <c r="AE47" s="17"/>
      <c r="AF47" s="1"/>
      <c r="AG47" s="17" t="s">
        <v>61</v>
      </c>
      <c r="AH47" s="17"/>
      <c r="AI47" s="17"/>
    </row>
    <row r="48" spans="1:35" ht="18" x14ac:dyDescent="0.25">
      <c r="A48" s="1"/>
      <c r="B48" s="1"/>
      <c r="C48" s="13" t="s">
        <v>10</v>
      </c>
      <c r="D48" s="14"/>
      <c r="E48" s="13" t="s">
        <v>9</v>
      </c>
      <c r="F48" s="1"/>
      <c r="G48" s="13" t="s">
        <v>10</v>
      </c>
      <c r="H48" s="14"/>
      <c r="I48" s="13" t="s">
        <v>9</v>
      </c>
      <c r="J48" s="1"/>
      <c r="K48" s="13" t="s">
        <v>10</v>
      </c>
      <c r="L48" s="14"/>
      <c r="M48" s="13" t="s">
        <v>9</v>
      </c>
      <c r="N48" s="1"/>
      <c r="O48" s="13" t="s">
        <v>10</v>
      </c>
      <c r="P48" s="14"/>
      <c r="Q48" s="13" t="s">
        <v>9</v>
      </c>
      <c r="R48" s="1"/>
      <c r="S48" s="1"/>
      <c r="T48" s="90" t="s">
        <v>60</v>
      </c>
      <c r="U48" s="13" t="s">
        <v>10</v>
      </c>
      <c r="V48" s="14"/>
      <c r="W48" s="13" t="s">
        <v>9</v>
      </c>
      <c r="X48" s="1"/>
      <c r="Y48" s="13" t="s">
        <v>10</v>
      </c>
      <c r="Z48" s="14"/>
      <c r="AA48" s="13" t="s">
        <v>9</v>
      </c>
      <c r="AB48" s="1"/>
      <c r="AC48" s="13" t="s">
        <v>10</v>
      </c>
      <c r="AD48" s="14"/>
      <c r="AE48" s="13" t="s">
        <v>9</v>
      </c>
      <c r="AF48" s="1"/>
      <c r="AG48" s="13" t="s">
        <v>10</v>
      </c>
      <c r="AH48" s="14"/>
      <c r="AI48" s="13" t="s">
        <v>9</v>
      </c>
    </row>
    <row r="49" spans="1:36" ht="18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6" ht="18" x14ac:dyDescent="0.25">
      <c r="A50" s="1" t="s">
        <v>56</v>
      </c>
      <c r="B50" s="1"/>
      <c r="C50" s="57">
        <f>IF(U50=0,"",U50)</f>
        <v>1</v>
      </c>
      <c r="D50" s="57"/>
      <c r="E50" s="57">
        <f>IF(W50=0,"",W50)</f>
        <v>202</v>
      </c>
      <c r="F50" s="1"/>
      <c r="G50" s="57">
        <f>IF(Y50+U50=0,"",Y50+U50)</f>
        <v>1</v>
      </c>
      <c r="H50" s="57"/>
      <c r="I50" s="57">
        <f>IF(AA50+W50=0,"",AA50+W50)</f>
        <v>202</v>
      </c>
      <c r="J50" s="79"/>
      <c r="K50" s="57">
        <f>IF(AC50+Y50+U50=0,"",AC50+Y50+U50)</f>
        <v>1</v>
      </c>
      <c r="L50" s="57"/>
      <c r="M50" s="57">
        <f>IF(AE50+AA50+W50=0,"",AE50+AA50+W50)</f>
        <v>202</v>
      </c>
      <c r="N50" s="79"/>
      <c r="O50" s="57">
        <f>IF(AG50+AC50+Y50+U50=0,"",AG50+AC50+Y50+U50)</f>
        <v>1</v>
      </c>
      <c r="P50" s="57"/>
      <c r="Q50" s="57">
        <f>IF(AI50+AE50+W50+AA50=0,"",AI50+AE50+AA50+W50)</f>
        <v>202</v>
      </c>
      <c r="R50" s="1"/>
      <c r="S50" s="1"/>
      <c r="T50" s="1" t="str">
        <f>A50</f>
        <v>AC Hotels</v>
      </c>
      <c r="U50" s="1">
        <v>1</v>
      </c>
      <c r="V50" s="1"/>
      <c r="W50" s="1">
        <v>202</v>
      </c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88"/>
    </row>
    <row r="51" spans="1:36" ht="12" customHeight="1" x14ac:dyDescent="0.25">
      <c r="A51" s="1"/>
      <c r="B51" s="1"/>
      <c r="C51" s="57"/>
      <c r="D51" s="57"/>
      <c r="E51" s="57"/>
      <c r="F51" s="1"/>
      <c r="G51" s="57"/>
      <c r="H51" s="57"/>
      <c r="I51" s="57"/>
      <c r="J51" s="79"/>
      <c r="K51" s="57"/>
      <c r="L51" s="57"/>
      <c r="M51" s="57"/>
      <c r="N51" s="79"/>
      <c r="O51" s="57"/>
      <c r="P51" s="57"/>
      <c r="Q51" s="57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88"/>
    </row>
    <row r="52" spans="1:36" ht="18" x14ac:dyDescent="0.25">
      <c r="A52" s="1" t="s">
        <v>26</v>
      </c>
      <c r="B52" s="1"/>
      <c r="C52" s="57">
        <f>IF(U52=0,"",U52)</f>
        <v>12</v>
      </c>
      <c r="D52" s="57"/>
      <c r="E52" s="57">
        <f>IF(W52=0,"",W52)</f>
        <v>3932</v>
      </c>
      <c r="F52" s="1"/>
      <c r="G52" s="57">
        <f>IF(Y52+U52=0,"",Y52+U52)</f>
        <v>21</v>
      </c>
      <c r="H52" s="57"/>
      <c r="I52" s="57">
        <f>IF(AA52+W52=0,"",AA52+W52)</f>
        <v>7006</v>
      </c>
      <c r="J52" s="79"/>
      <c r="K52" s="57">
        <f>IF(AC52+Y52+U52=0,"",AC52+Y52+U52)</f>
        <v>23</v>
      </c>
      <c r="L52" s="57"/>
      <c r="M52" s="57">
        <f>IF(AE52+AA52+W52=0,"",AE52+AA52+W52)</f>
        <v>7307</v>
      </c>
      <c r="N52" s="79"/>
      <c r="O52" s="57">
        <f>IF(AG52+AC52+Y52+U52=0,"",AG52+AC52+Y52+U52)</f>
        <v>27</v>
      </c>
      <c r="P52" s="57"/>
      <c r="Q52" s="57">
        <f>IF(AI52+AE52+W52+AA52=0,"",AI52+AE52+AA52+W52)</f>
        <v>8225</v>
      </c>
      <c r="R52" s="1"/>
      <c r="S52" s="1"/>
      <c r="T52" s="1" t="str">
        <f>A52</f>
        <v>Autograph Collection</v>
      </c>
      <c r="U52" s="1">
        <v>12</v>
      </c>
      <c r="V52" s="1"/>
      <c r="W52" s="1">
        <v>3932</v>
      </c>
      <c r="X52" s="1"/>
      <c r="Y52" s="1">
        <v>9</v>
      </c>
      <c r="Z52" s="1"/>
      <c r="AA52" s="1">
        <v>3074</v>
      </c>
      <c r="AB52" s="1"/>
      <c r="AC52" s="1">
        <v>2</v>
      </c>
      <c r="AD52" s="1"/>
      <c r="AE52" s="1">
        <v>301</v>
      </c>
      <c r="AF52" s="1"/>
      <c r="AG52" s="1">
        <v>4</v>
      </c>
      <c r="AH52" s="1"/>
      <c r="AI52" s="1">
        <v>918</v>
      </c>
      <c r="AJ52" s="88"/>
    </row>
    <row r="53" spans="1:36" ht="12" customHeight="1" x14ac:dyDescent="0.25">
      <c r="A53" s="1"/>
      <c r="B53" s="1"/>
      <c r="C53" s="57"/>
      <c r="D53" s="57"/>
      <c r="E53" s="57"/>
      <c r="F53" s="1"/>
      <c r="G53" s="57"/>
      <c r="H53" s="57"/>
      <c r="I53" s="57"/>
      <c r="J53" s="79"/>
      <c r="K53" s="57"/>
      <c r="L53" s="57"/>
      <c r="M53" s="57"/>
      <c r="N53" s="79"/>
      <c r="O53" s="57"/>
      <c r="P53" s="57"/>
      <c r="Q53" s="57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88"/>
    </row>
    <row r="54" spans="1:36" ht="18" x14ac:dyDescent="0.25">
      <c r="A54" s="1" t="s">
        <v>4</v>
      </c>
      <c r="B54" s="1"/>
      <c r="C54" s="57">
        <f>IF(U54=0,"",U54)</f>
        <v>1</v>
      </c>
      <c r="D54" s="57"/>
      <c r="E54" s="57">
        <f>IF(W54=0,"",W54)</f>
        <v>134</v>
      </c>
      <c r="F54" s="1"/>
      <c r="G54" s="57">
        <f>IF(Y54+U54=0,"",Y54+U54)</f>
        <v>1</v>
      </c>
      <c r="H54" s="57"/>
      <c r="I54" s="57">
        <f>IF(AA54+W54=0,"",AA54+W54)</f>
        <v>134</v>
      </c>
      <c r="J54" s="79"/>
      <c r="K54" s="57">
        <f>IF(AC54+Y54+U54=0,"",AC54+Y54+U54)</f>
        <v>1</v>
      </c>
      <c r="L54" s="57"/>
      <c r="M54" s="57">
        <f>IF(AE54+AA54+W54=0,"",AE54+AA54+W54)</f>
        <v>134</v>
      </c>
      <c r="N54" s="79"/>
      <c r="O54" s="57">
        <f>IF(AG54+AC54+Y54+U54=0,"",AG54+AC54+Y54+U54)</f>
        <v>3</v>
      </c>
      <c r="P54" s="57"/>
      <c r="Q54" s="57">
        <f>IF(AI54+AE54+W54+AA54=0,"",AI54+AE54+AA54+W54)</f>
        <v>525</v>
      </c>
      <c r="R54" s="1"/>
      <c r="S54" s="1"/>
      <c r="T54" s="1" t="str">
        <f>A54</f>
        <v>Courtyard</v>
      </c>
      <c r="U54" s="1">
        <v>1</v>
      </c>
      <c r="V54" s="1"/>
      <c r="W54" s="25">
        <v>134</v>
      </c>
      <c r="X54" s="1"/>
      <c r="Y54" s="1"/>
      <c r="Z54" s="1"/>
      <c r="AA54" s="1"/>
      <c r="AB54" s="1"/>
      <c r="AC54" s="1"/>
      <c r="AD54" s="1"/>
      <c r="AE54" s="1"/>
      <c r="AF54" s="1"/>
      <c r="AG54" s="1">
        <v>2</v>
      </c>
      <c r="AH54" s="1"/>
      <c r="AI54" s="1">
        <v>391</v>
      </c>
      <c r="AJ54" s="88"/>
    </row>
    <row r="55" spans="1:36" ht="12" customHeight="1" x14ac:dyDescent="0.25">
      <c r="A55" s="1"/>
      <c r="B55" s="1"/>
      <c r="C55" s="57"/>
      <c r="D55" s="57"/>
      <c r="E55" s="57"/>
      <c r="F55" s="1"/>
      <c r="G55" s="57"/>
      <c r="H55" s="57"/>
      <c r="I55" s="57"/>
      <c r="J55" s="79"/>
      <c r="K55" s="57"/>
      <c r="L55" s="57"/>
      <c r="M55" s="57"/>
      <c r="N55" s="79"/>
      <c r="O55" s="57"/>
      <c r="P55" s="57"/>
      <c r="Q55" s="57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88"/>
    </row>
    <row r="56" spans="1:36" ht="18" x14ac:dyDescent="0.25">
      <c r="A56" s="1" t="s">
        <v>45</v>
      </c>
      <c r="B56" s="1"/>
      <c r="C56" s="57">
        <f>IF(U56=0,"",U56)</f>
        <v>2</v>
      </c>
      <c r="D56" s="57"/>
      <c r="E56" s="57">
        <f>IF(W56=0,"",W56)</f>
        <v>480</v>
      </c>
      <c r="F56" s="1"/>
      <c r="G56" s="57">
        <f>IF(Y56+U56=0,"",Y56+U56)</f>
        <v>5</v>
      </c>
      <c r="H56" s="57"/>
      <c r="I56" s="57">
        <f>IF(AA56+W56=0,"",AA56+W56)</f>
        <v>997</v>
      </c>
      <c r="J56" s="79"/>
      <c r="K56" s="57">
        <f>IF(AC56+Y56+U56=0,"",AC56+Y56+U56)</f>
        <v>9</v>
      </c>
      <c r="L56" s="57"/>
      <c r="M56" s="57">
        <f>IF(AE56+AA56+W56=0,"",AE56+AA56+W56)</f>
        <v>1905</v>
      </c>
      <c r="N56" s="79"/>
      <c r="O56" s="57">
        <f>IF(AG56+AC56+Y56+U56=0,"",AG56+AC56+Y56+U56)</f>
        <v>10</v>
      </c>
      <c r="P56" s="57"/>
      <c r="Q56" s="57">
        <f>IF(AI56+AE56+W56+AA56=0,"",AI56+AE56+AA56+W56)</f>
        <v>2149</v>
      </c>
      <c r="R56" s="1"/>
      <c r="S56" s="1"/>
      <c r="T56" s="1" t="str">
        <f>A56</f>
        <v>Delta Hotels</v>
      </c>
      <c r="U56" s="1">
        <v>2</v>
      </c>
      <c r="V56" s="1"/>
      <c r="W56" s="1">
        <v>480</v>
      </c>
      <c r="X56" s="1"/>
      <c r="Y56" s="1">
        <v>3</v>
      </c>
      <c r="Z56" s="1"/>
      <c r="AA56" s="1">
        <v>517</v>
      </c>
      <c r="AB56" s="1"/>
      <c r="AC56" s="1">
        <v>4</v>
      </c>
      <c r="AD56" s="1"/>
      <c r="AE56" s="1">
        <v>908</v>
      </c>
      <c r="AF56" s="1"/>
      <c r="AG56" s="1">
        <v>1</v>
      </c>
      <c r="AH56" s="1"/>
      <c r="AI56" s="1">
        <v>244</v>
      </c>
      <c r="AJ56" s="88"/>
    </row>
    <row r="57" spans="1:36" ht="12" customHeight="1" x14ac:dyDescent="0.25">
      <c r="A57" s="1"/>
      <c r="B57" s="1"/>
      <c r="C57" s="57"/>
      <c r="D57" s="57"/>
      <c r="E57" s="57"/>
      <c r="F57" s="1"/>
      <c r="G57" s="57"/>
      <c r="H57" s="57"/>
      <c r="I57" s="57"/>
      <c r="J57" s="79"/>
      <c r="K57" s="57"/>
      <c r="L57" s="57"/>
      <c r="M57" s="57"/>
      <c r="N57" s="79"/>
      <c r="O57" s="57"/>
      <c r="P57" s="57"/>
      <c r="Q57" s="57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88"/>
    </row>
    <row r="58" spans="1:36" ht="18" x14ac:dyDescent="0.25">
      <c r="A58" s="1" t="s">
        <v>72</v>
      </c>
      <c r="B58" s="1"/>
      <c r="C58" s="57">
        <f>IF(U58=0,"",U58)</f>
        <v>1</v>
      </c>
      <c r="D58" s="57"/>
      <c r="E58" s="57">
        <f>IF(W58=0,"",W58)</f>
        <v>83</v>
      </c>
      <c r="F58" s="1"/>
      <c r="G58" s="57">
        <f>IF(Y58+U58=0,"",Y58+U58)</f>
        <v>5</v>
      </c>
      <c r="H58" s="57"/>
      <c r="I58" s="57">
        <f>IF(AA58+W58=0,"",AA58+W58)</f>
        <v>621</v>
      </c>
      <c r="J58" s="79"/>
      <c r="K58" s="57">
        <f>IF(AC58+Y58+U58=0,"",AC58+Y58+U58)</f>
        <v>9</v>
      </c>
      <c r="L58" s="57"/>
      <c r="M58" s="57">
        <f>IF(AE58+AA58+W58=0,"",AE58+AA58+W58)</f>
        <v>1096</v>
      </c>
      <c r="N58" s="79"/>
      <c r="O58" s="57">
        <f>IF(AG58+AC58+Y58+U58=0,"",AG58+AC58+Y58+U58)</f>
        <v>9</v>
      </c>
      <c r="P58" s="57"/>
      <c r="Q58" s="57">
        <f>IF(AI58+AE58+W58+AA58=0,"",AI58+AE58+AA58+W58)</f>
        <v>1096</v>
      </c>
      <c r="R58" s="1"/>
      <c r="S58" s="1"/>
      <c r="T58" s="1" t="str">
        <f>A58</f>
        <v>Fairifled by Marriott</v>
      </c>
      <c r="U58" s="1">
        <v>1</v>
      </c>
      <c r="V58" s="1"/>
      <c r="W58" s="1">
        <v>83</v>
      </c>
      <c r="X58" s="1"/>
      <c r="Y58" s="1">
        <v>4</v>
      </c>
      <c r="Z58" s="1"/>
      <c r="AA58" s="1">
        <v>538</v>
      </c>
      <c r="AB58" s="1"/>
      <c r="AC58" s="1">
        <v>4</v>
      </c>
      <c r="AD58" s="1"/>
      <c r="AE58" s="1">
        <v>475</v>
      </c>
      <c r="AF58" s="1"/>
      <c r="AG58" s="1"/>
      <c r="AH58" s="1"/>
      <c r="AI58" s="1"/>
      <c r="AJ58" s="1"/>
    </row>
    <row r="59" spans="1:36" ht="12" customHeight="1" x14ac:dyDescent="0.25">
      <c r="A59" s="1"/>
      <c r="B59" s="1"/>
      <c r="C59" s="57"/>
      <c r="D59" s="57"/>
      <c r="E59" s="57"/>
      <c r="F59" s="1"/>
      <c r="G59" s="57"/>
      <c r="H59" s="57"/>
      <c r="I59" s="57"/>
      <c r="J59" s="79"/>
      <c r="K59" s="57"/>
      <c r="L59" s="57"/>
      <c r="M59" s="57"/>
      <c r="N59" s="79"/>
      <c r="O59" s="57"/>
      <c r="P59" s="57"/>
      <c r="Q59" s="57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ht="18" x14ac:dyDescent="0.25">
      <c r="A60" s="1" t="s">
        <v>44</v>
      </c>
      <c r="C60" s="57">
        <f>IF(U60=0,"",U60)</f>
        <v>2</v>
      </c>
      <c r="D60" s="57"/>
      <c r="E60" s="57">
        <f>IF(W60=0,"",W60)</f>
        <v>348</v>
      </c>
      <c r="F60" s="1"/>
      <c r="G60" s="57">
        <f>IF(Y60+U60=0,"",Y60+U60)</f>
        <v>3</v>
      </c>
      <c r="H60" s="57"/>
      <c r="I60" s="57">
        <f>IF(AA60+W60=0,"",AA60+W60)</f>
        <v>428</v>
      </c>
      <c r="J60" s="79"/>
      <c r="K60" s="57">
        <f>IF(AC60+Y60+U60=0,"",AC60+Y60+U60)</f>
        <v>5</v>
      </c>
      <c r="L60" s="57"/>
      <c r="M60" s="57">
        <f>IF(AE60+AA60+W60=0,"",AE60+AA60+W60)</f>
        <v>669</v>
      </c>
      <c r="N60" s="79"/>
      <c r="O60" s="57">
        <f>IF(AG60+AC60+Y60+U60=0,"",AG60+AC60+Y60+U60)</f>
        <v>6</v>
      </c>
      <c r="P60" s="57"/>
      <c r="Q60" s="57">
        <f>IF(AI60+AE60+W60+AA60=0,"",AI60+AE60+AA60+W60)</f>
        <v>980</v>
      </c>
      <c r="T60" s="1" t="str">
        <f>A60</f>
        <v>Four Points</v>
      </c>
      <c r="U60" s="1">
        <v>2</v>
      </c>
      <c r="V60" s="1"/>
      <c r="W60" s="1">
        <v>348</v>
      </c>
      <c r="X60" s="1"/>
      <c r="Y60" s="1">
        <v>1</v>
      </c>
      <c r="Z60" s="1"/>
      <c r="AA60" s="1">
        <v>80</v>
      </c>
      <c r="AB60" s="1"/>
      <c r="AC60" s="1">
        <v>2</v>
      </c>
      <c r="AD60" s="1"/>
      <c r="AE60" s="1">
        <v>241</v>
      </c>
      <c r="AF60" s="1"/>
      <c r="AG60" s="1">
        <v>1</v>
      </c>
      <c r="AH60" s="1"/>
      <c r="AI60" s="1">
        <v>311</v>
      </c>
      <c r="AJ60" s="1"/>
    </row>
    <row r="61" spans="1:36" ht="12" customHeight="1" x14ac:dyDescent="0.25">
      <c r="A61" s="1"/>
      <c r="G61" s="88"/>
      <c r="H61" s="88"/>
      <c r="I61" s="88"/>
      <c r="J61" s="78"/>
      <c r="K61" s="88"/>
      <c r="L61" s="88"/>
      <c r="M61" s="88"/>
      <c r="N61" s="78"/>
      <c r="O61" s="88"/>
      <c r="P61" s="88"/>
      <c r="Q61" s="88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8" x14ac:dyDescent="0.25">
      <c r="A62" s="1" t="s">
        <v>71</v>
      </c>
      <c r="C62" s="57">
        <f>IF(U62=0,"",U62)</f>
        <v>1</v>
      </c>
      <c r="D62" s="57"/>
      <c r="E62" s="57">
        <f>IF(W62=0,"",W62)</f>
        <v>505</v>
      </c>
      <c r="F62" s="1"/>
      <c r="G62" s="57">
        <f>IF(Y62+U62=0,"",Y62+U62)</f>
        <v>1</v>
      </c>
      <c r="H62" s="57"/>
      <c r="I62" s="57">
        <f>IF(AA62+W62=0,"",AA62+W62)</f>
        <v>505</v>
      </c>
      <c r="J62" s="79"/>
      <c r="K62" s="57">
        <f>IF(AC62+Y62+U62=0,"",AC62+Y62+U62)</f>
        <v>1</v>
      </c>
      <c r="L62" s="57"/>
      <c r="M62" s="57">
        <f>IF(AE62+AA62+W62=0,"",AE62+AA62+W62)</f>
        <v>505</v>
      </c>
      <c r="N62" s="79"/>
      <c r="O62" s="57">
        <f>IF(AG62+AC62+Y62+U62=0,"",AG62+AC62+Y62+U62)</f>
        <v>1</v>
      </c>
      <c r="P62" s="57"/>
      <c r="Q62" s="57">
        <f>IF(AI62+AE62+W62+AA62=0,"",AI62+AE62+AA62+W62)</f>
        <v>505</v>
      </c>
      <c r="T62" s="1" t="str">
        <f>A62</f>
        <v>JW Hotels</v>
      </c>
      <c r="U62" s="1">
        <v>1</v>
      </c>
      <c r="V62" s="1"/>
      <c r="W62" s="1">
        <v>505</v>
      </c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2" customHeight="1" x14ac:dyDescent="0.25">
      <c r="A63" s="1"/>
      <c r="G63" s="88"/>
      <c r="H63" s="88"/>
      <c r="I63" s="88"/>
      <c r="J63" s="78"/>
      <c r="K63" s="88"/>
      <c r="L63" s="88"/>
      <c r="M63" s="88"/>
      <c r="N63" s="78"/>
      <c r="O63" s="88"/>
      <c r="P63" s="88"/>
      <c r="Q63" s="88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8" x14ac:dyDescent="0.25">
      <c r="A64" s="1" t="s">
        <v>47</v>
      </c>
      <c r="C64" s="57">
        <f>IF(U64=0,"",U64)</f>
        <v>1</v>
      </c>
      <c r="D64" s="57"/>
      <c r="E64" s="57">
        <f>IF(W64=0,"",W64)</f>
        <v>31</v>
      </c>
      <c r="F64" s="1"/>
      <c r="G64" s="57">
        <f>IF(Y64+U64=0,"",Y64+U64)</f>
        <v>2</v>
      </c>
      <c r="H64" s="57"/>
      <c r="I64" s="57">
        <f>IF(AA64+W64=0,"",AA64+W64)</f>
        <v>154</v>
      </c>
      <c r="J64" s="79"/>
      <c r="K64" s="57">
        <f>IF(AC64+Y64+U64=0,"",AC64+Y64+U64)</f>
        <v>2</v>
      </c>
      <c r="L64" s="57"/>
      <c r="M64" s="57">
        <f>IF(AE64+AA64+W64=0,"",AE64+AA64+W64)</f>
        <v>154</v>
      </c>
      <c r="N64" s="79"/>
      <c r="O64" s="57">
        <f>IF(AG64+AC64+Y64+U64=0,"",AG64+AC64+Y64+U64)</f>
        <v>3</v>
      </c>
      <c r="P64" s="57"/>
      <c r="Q64" s="57">
        <f>IF(AI64+AE64+W64+AA64=0,"",AI64+AE64+AA64+W64)</f>
        <v>263</v>
      </c>
      <c r="T64" s="1" t="str">
        <f>A64</f>
        <v>Moxy</v>
      </c>
      <c r="U64" s="1">
        <v>1</v>
      </c>
      <c r="V64" s="1"/>
      <c r="W64" s="1">
        <v>31</v>
      </c>
      <c r="X64" s="1"/>
      <c r="Y64" s="1">
        <v>1</v>
      </c>
      <c r="Z64" s="1"/>
      <c r="AA64" s="1">
        <v>123</v>
      </c>
      <c r="AB64" s="1"/>
      <c r="AC64" s="1"/>
      <c r="AD64" s="1"/>
      <c r="AE64" s="1"/>
      <c r="AF64" s="1"/>
      <c r="AG64" s="1">
        <v>1</v>
      </c>
      <c r="AH64" s="1"/>
      <c r="AI64" s="1">
        <v>109</v>
      </c>
      <c r="AJ64" s="1"/>
    </row>
    <row r="65" spans="1:36" ht="12" customHeight="1" x14ac:dyDescent="0.25">
      <c r="A65" s="1"/>
      <c r="G65" s="88"/>
      <c r="H65" s="88"/>
      <c r="I65" s="88"/>
      <c r="J65" s="78"/>
      <c r="K65" s="88"/>
      <c r="L65" s="88"/>
      <c r="M65" s="88"/>
      <c r="N65" s="78"/>
      <c r="O65" s="88"/>
      <c r="P65" s="88"/>
      <c r="Q65" s="88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8" x14ac:dyDescent="0.25">
      <c r="A66" s="1" t="s">
        <v>17</v>
      </c>
      <c r="C66" s="57">
        <f>IF(U66=0,"",U66)</f>
        <v>1</v>
      </c>
      <c r="D66" s="57"/>
      <c r="E66" s="57">
        <f>IF(W66=0,"",W66)</f>
        <v>430</v>
      </c>
      <c r="F66" s="1"/>
      <c r="G66" s="57">
        <f>IF(Y66+U66=0,"",Y66+U66)</f>
        <v>1</v>
      </c>
      <c r="H66" s="57"/>
      <c r="I66" s="57">
        <f>IF(AA66+W66=0,"",AA66+W66)</f>
        <v>430</v>
      </c>
      <c r="J66" s="79"/>
      <c r="K66" s="57">
        <f>IF(AC66+Y66+U66=0,"",AC66+Y66+U66)</f>
        <v>1</v>
      </c>
      <c r="L66" s="57"/>
      <c r="M66" s="57">
        <f>IF(AE66+AA66+W66=0,"",AE66+AA66+W66)</f>
        <v>430</v>
      </c>
      <c r="N66" s="79"/>
      <c r="O66" s="57">
        <f>IF(AG66+AC66+Y66+U66=0,"",AG66+AC66+Y66+U66)</f>
        <v>1</v>
      </c>
      <c r="P66" s="57"/>
      <c r="Q66" s="57">
        <f>IF(AI66+AE66+W66+AA66=0,"",AI66+AE66+AA66+W66)</f>
        <v>430</v>
      </c>
      <c r="T66" s="1" t="str">
        <f>A66</f>
        <v>Residence Inn</v>
      </c>
      <c r="U66" s="1">
        <v>1</v>
      </c>
      <c r="V66" s="1"/>
      <c r="W66" s="1">
        <v>430</v>
      </c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2" customHeight="1" x14ac:dyDescent="0.25">
      <c r="A67" s="1"/>
      <c r="G67" s="88"/>
      <c r="H67" s="88"/>
      <c r="I67" s="88"/>
      <c r="J67" s="78"/>
      <c r="K67" s="88"/>
      <c r="L67" s="88"/>
      <c r="M67" s="88"/>
      <c r="N67" s="78"/>
      <c r="O67" s="88"/>
      <c r="P67" s="88"/>
      <c r="Q67" s="88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8" x14ac:dyDescent="0.25">
      <c r="A68" s="1" t="s">
        <v>40</v>
      </c>
      <c r="C68" s="57">
        <f>IF(U68=0,"",U68)</f>
        <v>1</v>
      </c>
      <c r="D68" s="57"/>
      <c r="E68" s="57">
        <f>IF(W68=0,"",W68)</f>
        <v>161</v>
      </c>
      <c r="F68" s="1"/>
      <c r="G68" s="57">
        <f>IF(Y68+U68=0,"",Y68+U68)</f>
        <v>2</v>
      </c>
      <c r="H68" s="57"/>
      <c r="I68" s="57">
        <f>IF(AA68+W68=0,"",AA68+W68)</f>
        <v>409</v>
      </c>
      <c r="J68" s="79"/>
      <c r="K68" s="57">
        <f>IF(AC68+Y68+U68=0,"",AC68+Y68+U68)</f>
        <v>2</v>
      </c>
      <c r="L68" s="57"/>
      <c r="M68" s="57">
        <f>IF(AE68+AA68+W68=0,"",AE68+AA68+W68)</f>
        <v>409</v>
      </c>
      <c r="N68" s="79"/>
      <c r="O68" s="57">
        <f>IF(AG68+AC68+Y68+U68=0,"",AG68+AC68+Y68+U68)</f>
        <v>2</v>
      </c>
      <c r="P68" s="57"/>
      <c r="Q68" s="57">
        <f>IF(AI68+AE68+W68+AA68=0,"",AI68+AE68+AA68+W68)</f>
        <v>409</v>
      </c>
      <c r="T68" s="1" t="str">
        <f>A68</f>
        <v>Sheraton</v>
      </c>
      <c r="U68" s="1">
        <v>1</v>
      </c>
      <c r="V68" s="1"/>
      <c r="W68" s="1">
        <v>161</v>
      </c>
      <c r="X68" s="1"/>
      <c r="Y68" s="1">
        <v>1</v>
      </c>
      <c r="Z68" s="1"/>
      <c r="AA68" s="1">
        <v>248</v>
      </c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2" customHeight="1" x14ac:dyDescent="0.25">
      <c r="A69" s="1"/>
      <c r="G69" s="88"/>
      <c r="H69" s="88"/>
      <c r="I69" s="88"/>
      <c r="J69" s="78"/>
      <c r="K69" s="88"/>
      <c r="L69" s="88"/>
      <c r="M69" s="88"/>
      <c r="N69" s="78"/>
      <c r="O69" s="88"/>
      <c r="P69" s="88"/>
      <c r="Q69" s="88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8" x14ac:dyDescent="0.25">
      <c r="A70" s="1" t="s">
        <v>70</v>
      </c>
      <c r="C70" s="57">
        <f>IF(U70=0,"",U70)</f>
        <v>1</v>
      </c>
      <c r="D70" s="57"/>
      <c r="E70" s="57">
        <f>IF(W70=0,"",W70)</f>
        <v>434</v>
      </c>
      <c r="F70" s="1"/>
      <c r="G70" s="57">
        <f>IF(Y70+U70=0,"",Y70+U70)</f>
        <v>1</v>
      </c>
      <c r="H70" s="57"/>
      <c r="I70" s="57">
        <f>IF(AA70+W70=0,"",AA70+W70)</f>
        <v>434</v>
      </c>
      <c r="J70" s="79"/>
      <c r="K70" s="57">
        <f>IF(AC70+Y70+U70=0,"",AC70+Y70+U70)</f>
        <v>1</v>
      </c>
      <c r="L70" s="57"/>
      <c r="M70" s="57">
        <f>IF(AE70+AA70+W70=0,"",AE70+AA70+W70)</f>
        <v>434</v>
      </c>
      <c r="N70" s="79"/>
      <c r="O70" s="57">
        <f>IF(AG70+AC70+Y70+U70=0,"",AG70+AC70+Y70+U70)</f>
        <v>1</v>
      </c>
      <c r="P70" s="57"/>
      <c r="Q70" s="57">
        <f>IF(AI70+AE70+W70+AA70=0,"",AI70+AE70+AA70+W70)</f>
        <v>434</v>
      </c>
      <c r="T70" s="1" t="str">
        <f>A70</f>
        <v>St Regis</v>
      </c>
      <c r="U70" s="1">
        <v>1</v>
      </c>
      <c r="V70" s="1"/>
      <c r="W70" s="1">
        <v>434</v>
      </c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2" customHeight="1" x14ac:dyDescent="0.25">
      <c r="A71" s="1"/>
      <c r="G71" s="88"/>
      <c r="H71" s="88"/>
      <c r="I71" s="88"/>
      <c r="J71" s="78"/>
      <c r="K71" s="88"/>
      <c r="L71" s="88"/>
      <c r="M71" s="88"/>
      <c r="N71" s="78"/>
      <c r="O71" s="88"/>
      <c r="P71" s="88"/>
      <c r="Q71" s="88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8" x14ac:dyDescent="0.25">
      <c r="A72" s="1" t="s">
        <v>38</v>
      </c>
      <c r="C72" s="57">
        <f>IF(U72=0,"",U72)</f>
        <v>4</v>
      </c>
      <c r="D72" s="57"/>
      <c r="E72" s="57">
        <f>IF(W72=0,"",W72)</f>
        <v>566</v>
      </c>
      <c r="F72" s="1"/>
      <c r="G72" s="57">
        <f>IF(Y72+U72=0,"",Y72+U72)</f>
        <v>5</v>
      </c>
      <c r="H72" s="57"/>
      <c r="I72" s="57">
        <f>IF(AA72+W72=0,"",AA72+W72)</f>
        <v>675</v>
      </c>
      <c r="J72" s="79"/>
      <c r="K72" s="57">
        <f>IF(AC72+Y72+U72=0,"",AC72+Y72+U72)</f>
        <v>7</v>
      </c>
      <c r="L72" s="57"/>
      <c r="M72" s="57">
        <f>IF(AE72+AA72+W72=0,"",AE72+AA72+W72)</f>
        <v>971</v>
      </c>
      <c r="N72" s="79"/>
      <c r="O72" s="57">
        <f>IF(AG72+AC72+Y72+U72=0,"",AG72+AC72+Y72+U72)</f>
        <v>10</v>
      </c>
      <c r="P72" s="57"/>
      <c r="Q72" s="57">
        <f>IF(AI72+AE72+W72+AA72=0,"",AI72+AE72+AA72+W72)</f>
        <v>1466</v>
      </c>
      <c r="T72" s="1" t="str">
        <f>A72</f>
        <v>Tribute Portfolio</v>
      </c>
      <c r="U72" s="1">
        <v>4</v>
      </c>
      <c r="V72" s="1"/>
      <c r="W72" s="1">
        <v>566</v>
      </c>
      <c r="X72" s="1"/>
      <c r="Y72" s="1">
        <v>1</v>
      </c>
      <c r="Z72" s="1"/>
      <c r="AA72" s="1">
        <v>109</v>
      </c>
      <c r="AB72" s="1"/>
      <c r="AC72" s="1">
        <v>2</v>
      </c>
      <c r="AD72" s="1"/>
      <c r="AE72" s="1">
        <v>296</v>
      </c>
      <c r="AF72" s="1"/>
      <c r="AG72" s="1">
        <v>3</v>
      </c>
      <c r="AH72" s="1"/>
      <c r="AI72" s="1">
        <v>495</v>
      </c>
      <c r="AJ72" s="1"/>
    </row>
    <row r="73" spans="1:36" ht="12" customHeight="1" x14ac:dyDescent="0.25">
      <c r="A73" s="1"/>
      <c r="C73" s="57" t="str">
        <f>IF(U73=0,"",U73)</f>
        <v/>
      </c>
      <c r="D73" s="57"/>
      <c r="E73" s="57" t="str">
        <f>IF(W73=0,"",W73)</f>
        <v/>
      </c>
      <c r="F73" s="1"/>
      <c r="G73" s="57" t="str">
        <f>IF(Y73+U73=0,"",Y73+U73)</f>
        <v/>
      </c>
      <c r="H73" s="57"/>
      <c r="I73" s="57" t="str">
        <f>IF(AA73+W73=0,"",AA73+W73)</f>
        <v/>
      </c>
      <c r="J73" s="79"/>
      <c r="K73" s="57"/>
      <c r="L73" s="57"/>
      <c r="M73" s="57"/>
      <c r="N73" s="79"/>
      <c r="O73" s="57"/>
      <c r="P73" s="57"/>
      <c r="Q73" s="57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8" x14ac:dyDescent="0.25">
      <c r="A74" s="1" t="s">
        <v>69</v>
      </c>
      <c r="C74" s="57" t="str">
        <f>IF(U74=0,"",U74)</f>
        <v/>
      </c>
      <c r="D74" s="57"/>
      <c r="E74" s="57" t="str">
        <f>IF(W74=0,"",W74)</f>
        <v/>
      </c>
      <c r="F74" s="1"/>
      <c r="G74" s="57">
        <f>IF(Y74+U74=0,"",Y74+U74)</f>
        <v>1</v>
      </c>
      <c r="H74" s="57"/>
      <c r="I74" s="57">
        <f>IF(AA74+W74=0,"",AA74+W74)</f>
        <v>274</v>
      </c>
      <c r="J74" s="79"/>
      <c r="K74" s="57">
        <f>IF(AC74+Y74+U74=0,"",AC74+Y74+U74)</f>
        <v>1</v>
      </c>
      <c r="L74" s="57"/>
      <c r="M74" s="57">
        <f>IF(AE74+AA74+W74=0,"",AE74+AA74+W74)</f>
        <v>274</v>
      </c>
      <c r="N74" s="79"/>
      <c r="O74" s="57">
        <f>IF(AG74+AC74+Y74+U74=0,"",AG74+AC74+Y74+U74)</f>
        <v>2</v>
      </c>
      <c r="P74" s="57"/>
      <c r="Q74" s="57">
        <f>IF(AI74+AE74+W74+AA74=0,"",AI74+AE74+AA74+W74)</f>
        <v>365</v>
      </c>
      <c r="T74" s="1" t="str">
        <f>A74</f>
        <v>Le Meridien</v>
      </c>
      <c r="U74" s="1"/>
      <c r="V74" s="1"/>
      <c r="W74" s="1"/>
      <c r="X74" s="1"/>
      <c r="Y74" s="1">
        <v>1</v>
      </c>
      <c r="Z74" s="1"/>
      <c r="AA74" s="1">
        <v>274</v>
      </c>
      <c r="AB74" s="1"/>
      <c r="AC74" s="1"/>
      <c r="AD74" s="1"/>
      <c r="AE74" s="1"/>
      <c r="AF74" s="1"/>
      <c r="AG74" s="1">
        <v>1</v>
      </c>
      <c r="AH74" s="1"/>
      <c r="AI74" s="1">
        <v>91</v>
      </c>
      <c r="AJ74" s="1"/>
    </row>
    <row r="75" spans="1:36" ht="12" customHeight="1" x14ac:dyDescent="0.25">
      <c r="A75" s="1"/>
      <c r="C75" s="57" t="str">
        <f>IF(U75=0,"",U75)</f>
        <v/>
      </c>
      <c r="D75" s="57"/>
      <c r="E75" s="57" t="str">
        <f>IF(W75=0,"",W75)</f>
        <v/>
      </c>
      <c r="F75" s="1"/>
      <c r="G75" s="57" t="str">
        <f>IF(Y75+U75=0,"",Y75+U75)</f>
        <v/>
      </c>
      <c r="H75" s="57"/>
      <c r="I75" s="57" t="str">
        <f>IF(AA75+W75=0,"",AA75+W75)</f>
        <v/>
      </c>
      <c r="J75" s="79"/>
      <c r="K75" s="57"/>
      <c r="L75" s="57"/>
      <c r="M75" s="57"/>
      <c r="N75" s="79"/>
      <c r="O75" s="57"/>
      <c r="P75" s="57"/>
      <c r="Q75" s="57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8" x14ac:dyDescent="0.25">
      <c r="A76" s="1" t="s">
        <v>24</v>
      </c>
      <c r="C76" s="57" t="str">
        <f>IF(U76=0,"",U76)</f>
        <v/>
      </c>
      <c r="D76" s="57"/>
      <c r="E76" s="57" t="str">
        <f>IF(W76=0,"",W76)</f>
        <v/>
      </c>
      <c r="F76" s="1"/>
      <c r="G76" s="57">
        <f>IF(Y76+U76=0,"",Y76+U76)</f>
        <v>1</v>
      </c>
      <c r="H76" s="57"/>
      <c r="I76" s="57">
        <f>IF(AA76+W76=0,"",AA76+W76)</f>
        <v>254</v>
      </c>
      <c r="J76" s="79"/>
      <c r="K76" s="57">
        <f>IF(AC76+Y76+U76=0,"",AC76+Y76+U76)</f>
        <v>1</v>
      </c>
      <c r="L76" s="57"/>
      <c r="M76" s="57">
        <f>IF(AE76+AA76+W76=0,"",AE76+AA76+W76)</f>
        <v>254</v>
      </c>
      <c r="N76" s="79"/>
      <c r="O76" s="57">
        <f>IF(AG76+AC76+Y76+U76=0,"",AG76+AC76+Y76+U76)</f>
        <v>1</v>
      </c>
      <c r="P76" s="57"/>
      <c r="Q76" s="57">
        <f>IF(AI76+AE76+W76+AA76=0,"",AI76+AE76+AA76+W76)</f>
        <v>254</v>
      </c>
      <c r="T76" s="1" t="str">
        <f>A76</f>
        <v>Marriott Executive Apartments</v>
      </c>
      <c r="U76" s="1"/>
      <c r="V76" s="1"/>
      <c r="W76" s="1"/>
      <c r="X76" s="1"/>
      <c r="Y76" s="1">
        <v>1</v>
      </c>
      <c r="Z76" s="1"/>
      <c r="AA76" s="1">
        <v>254</v>
      </c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2" customHeight="1" x14ac:dyDescent="0.25">
      <c r="A77" s="1"/>
      <c r="C77" s="57" t="str">
        <f>IF(U77=0,"",U77)</f>
        <v/>
      </c>
      <c r="D77" s="57"/>
      <c r="E77" s="57" t="str">
        <f>IF(W77=0,"",W77)</f>
        <v/>
      </c>
      <c r="F77" s="1"/>
      <c r="G77" s="57" t="str">
        <f>IF(Y77+U77=0,"",Y77+U77)</f>
        <v/>
      </c>
      <c r="H77" s="57"/>
      <c r="I77" s="57" t="str">
        <f>IF(AA77+W77=0,"",AA77+W77)</f>
        <v/>
      </c>
      <c r="J77" s="79"/>
      <c r="K77" s="57"/>
      <c r="L77" s="57"/>
      <c r="M77" s="57"/>
      <c r="N77" s="79"/>
      <c r="O77" s="57"/>
      <c r="P77" s="57"/>
      <c r="Q77" s="57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8" x14ac:dyDescent="0.25">
      <c r="A78" s="1" t="s">
        <v>68</v>
      </c>
      <c r="C78" s="57" t="str">
        <f>IF(U78=0,"",U78)</f>
        <v/>
      </c>
      <c r="D78" s="57"/>
      <c r="E78" s="57" t="str">
        <f>IF(W78=0,"",W78)</f>
        <v/>
      </c>
      <c r="F78" s="1"/>
      <c r="G78" s="57">
        <f>IF(Y78+U78=0,"",Y78+U78)</f>
        <v>1</v>
      </c>
      <c r="H78" s="57"/>
      <c r="I78" s="57">
        <f>IF(AA78+W78=0,"",AA78+W78)</f>
        <v>63</v>
      </c>
      <c r="J78" s="79"/>
      <c r="K78" s="57">
        <f>IF(AC78+Y78+U78=0,"",AC78+Y78+U78)</f>
        <v>1</v>
      </c>
      <c r="L78" s="57"/>
      <c r="M78" s="57">
        <f>IF(AE78+AA78+W78=0,"",AE78+AA78+W78)</f>
        <v>63</v>
      </c>
      <c r="N78" s="79"/>
      <c r="O78" s="57">
        <f>IF(AG78+AC78+Y78+U78=0,"",AG78+AC78+Y78+U78)</f>
        <v>5</v>
      </c>
      <c r="P78" s="57"/>
      <c r="Q78" s="57">
        <f>IF(AI78+AE78+W78+AA78=0,"",AI78+AE78+AA78+W78)</f>
        <v>647</v>
      </c>
      <c r="T78" s="1" t="str">
        <f>A78</f>
        <v>Design Hotels</v>
      </c>
      <c r="U78" s="1"/>
      <c r="V78" s="1"/>
      <c r="W78" s="1"/>
      <c r="X78" s="1"/>
      <c r="Y78" s="1">
        <v>1</v>
      </c>
      <c r="Z78" s="1"/>
      <c r="AA78" s="1">
        <v>63</v>
      </c>
      <c r="AB78" s="1"/>
      <c r="AC78" s="1"/>
      <c r="AD78" s="1"/>
      <c r="AE78" s="1"/>
      <c r="AF78" s="1"/>
      <c r="AG78" s="1">
        <v>4</v>
      </c>
      <c r="AH78" s="1"/>
      <c r="AI78" s="1">
        <v>584</v>
      </c>
      <c r="AJ78" s="1"/>
    </row>
    <row r="79" spans="1:36" ht="12" customHeight="1" x14ac:dyDescent="0.25">
      <c r="A79" s="1"/>
      <c r="C79" s="57"/>
      <c r="D79" s="57"/>
      <c r="E79" s="57"/>
      <c r="F79" s="1"/>
      <c r="G79" s="57"/>
      <c r="H79" s="57"/>
      <c r="I79" s="57"/>
      <c r="J79" s="79"/>
      <c r="K79" s="57"/>
      <c r="L79" s="57"/>
      <c r="M79" s="57"/>
      <c r="N79" s="79"/>
      <c r="O79" s="57"/>
      <c r="P79" s="57"/>
      <c r="Q79" s="57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8" x14ac:dyDescent="0.25">
      <c r="A80" s="1" t="s">
        <v>67</v>
      </c>
      <c r="C80" s="57"/>
      <c r="D80" s="57"/>
      <c r="E80" s="57"/>
      <c r="F80" s="1"/>
      <c r="G80" s="57"/>
      <c r="H80" s="57"/>
      <c r="I80" s="57"/>
      <c r="J80" s="79"/>
      <c r="K80" s="57"/>
      <c r="L80" s="57"/>
      <c r="M80" s="57"/>
      <c r="N80" s="79"/>
      <c r="O80" s="57">
        <f>IF(AG80+AC80+Y80+U80=0,"",AG80+AC80+Y80+U80)</f>
        <v>1</v>
      </c>
      <c r="P80" s="57"/>
      <c r="Q80" s="57">
        <f>IF(AI80+AE80+W80+AA80=0,"",AI80+AE80+AA80+W80)</f>
        <v>64</v>
      </c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>
        <v>1</v>
      </c>
      <c r="AH80" s="1"/>
      <c r="AI80" s="1">
        <v>64</v>
      </c>
      <c r="AJ80" s="1"/>
    </row>
    <row r="81" spans="1:36" ht="12" customHeight="1" x14ac:dyDescent="0.25">
      <c r="A81" s="1"/>
      <c r="C81" s="57"/>
      <c r="D81" s="57"/>
      <c r="E81" s="57"/>
      <c r="F81" s="1"/>
      <c r="G81" s="57"/>
      <c r="H81" s="57"/>
      <c r="I81" s="57"/>
      <c r="J81" s="79"/>
      <c r="K81" s="57"/>
      <c r="L81" s="57"/>
      <c r="M81" s="57"/>
      <c r="N81" s="79"/>
      <c r="O81" s="57"/>
      <c r="P81" s="57"/>
      <c r="Q81" s="57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8" x14ac:dyDescent="0.25">
      <c r="A82" s="1" t="s">
        <v>66</v>
      </c>
      <c r="C82" s="57"/>
      <c r="D82" s="57"/>
      <c r="E82" s="57"/>
      <c r="F82" s="1"/>
      <c r="G82" s="57"/>
      <c r="H82" s="57"/>
      <c r="I82" s="57"/>
      <c r="J82" s="79"/>
      <c r="K82" s="57"/>
      <c r="L82" s="57"/>
      <c r="M82" s="57"/>
      <c r="N82" s="79"/>
      <c r="O82" s="57">
        <f>IF(AG82+AC82+Y82+U82=0,"",AG82+AC82+Y82+U82)</f>
        <v>1</v>
      </c>
      <c r="P82" s="57"/>
      <c r="Q82" s="57">
        <f>IF(AI82+AE82+W82+AA82=0,"",AI82+AE82+AA82+W82)</f>
        <v>326</v>
      </c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>
        <v>1</v>
      </c>
      <c r="AH82" s="1"/>
      <c r="AI82" s="1">
        <v>326</v>
      </c>
      <c r="AJ82" s="1"/>
    </row>
    <row r="83" spans="1:36" ht="18" x14ac:dyDescent="0.25">
      <c r="G83" s="88"/>
      <c r="H83" s="88"/>
      <c r="I83" s="88"/>
      <c r="J83" s="78"/>
      <c r="K83" s="88"/>
      <c r="L83" s="88"/>
      <c r="M83" s="88"/>
      <c r="N83" s="78"/>
      <c r="O83" s="88"/>
      <c r="P83" s="88"/>
      <c r="Q83" s="88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8.75" thickBot="1" x14ac:dyDescent="0.3">
      <c r="A84" s="7" t="s">
        <v>0</v>
      </c>
      <c r="B84" s="7"/>
      <c r="C84" s="60">
        <f>SUM(C48:C83)</f>
        <v>28</v>
      </c>
      <c r="D84" s="57"/>
      <c r="E84" s="60">
        <f>SUM(E48:E83)</f>
        <v>7306</v>
      </c>
      <c r="F84" s="1"/>
      <c r="G84" s="60">
        <f>SUM(G48:G83)</f>
        <v>51</v>
      </c>
      <c r="H84" s="57"/>
      <c r="I84" s="60">
        <f>SUM(I48:I83)</f>
        <v>12586</v>
      </c>
      <c r="J84" s="79"/>
      <c r="K84" s="60">
        <f>SUM(K48:K83)</f>
        <v>65</v>
      </c>
      <c r="L84" s="57"/>
      <c r="M84" s="60">
        <f>SUM(M48:M83)</f>
        <v>14807</v>
      </c>
      <c r="N84" s="79"/>
      <c r="O84" s="60">
        <f>SUM(O48:O83)</f>
        <v>84</v>
      </c>
      <c r="P84" s="57"/>
      <c r="Q84" s="60">
        <f>SUM(Q48:Q83)</f>
        <v>18340</v>
      </c>
      <c r="T84" s="1" t="str">
        <f>A84</f>
        <v>Total</v>
      </c>
      <c r="U84" s="1">
        <f>SUM(U50:U72)</f>
        <v>28</v>
      </c>
      <c r="V84" s="1"/>
      <c r="W84" s="1">
        <f>SUM(W50:W72)</f>
        <v>7306</v>
      </c>
      <c r="X84" s="1"/>
      <c r="Y84" s="1">
        <f>SUM(Y50:Y78)</f>
        <v>23</v>
      </c>
      <c r="Z84" s="1"/>
      <c r="AA84" s="1">
        <f>SUM(AA50:AA78)</f>
        <v>5280</v>
      </c>
      <c r="AB84" s="1"/>
      <c r="AC84" s="1">
        <f>SUM(AC50:AC78)</f>
        <v>14</v>
      </c>
      <c r="AD84" s="1"/>
      <c r="AE84" s="1">
        <f>SUM(AE50:AE78)</f>
        <v>2221</v>
      </c>
      <c r="AF84" s="1"/>
      <c r="AG84" s="1">
        <f>SUM(AG50:AG82)</f>
        <v>19</v>
      </c>
      <c r="AH84" s="1"/>
      <c r="AI84" s="1">
        <f>SUM(AI50:AI82)</f>
        <v>3533</v>
      </c>
      <c r="AJ84" s="1"/>
    </row>
    <row r="85" spans="1:36" ht="18.75" thickTop="1" x14ac:dyDescent="0.25"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8" x14ac:dyDescent="0.25"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8" x14ac:dyDescent="0.25"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8" x14ac:dyDescent="0.25"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8" x14ac:dyDescent="0.25"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</sheetData>
  <mergeCells count="17">
    <mergeCell ref="Y47:AA47"/>
    <mergeCell ref="AC47:AE47"/>
    <mergeCell ref="AG47:AI47"/>
    <mergeCell ref="C47:E47"/>
    <mergeCell ref="G47:I47"/>
    <mergeCell ref="K47:M47"/>
    <mergeCell ref="O47:Q47"/>
    <mergeCell ref="U47:W47"/>
    <mergeCell ref="Y4:AA4"/>
    <mergeCell ref="AC4:AE4"/>
    <mergeCell ref="AG4:AI4"/>
    <mergeCell ref="A1:Q1"/>
    <mergeCell ref="C4:E4"/>
    <mergeCell ref="G4:I4"/>
    <mergeCell ref="K4:M4"/>
    <mergeCell ref="O4:Q4"/>
    <mergeCell ref="U4:W4"/>
  </mergeCells>
  <pageMargins left="0.5" right="0.5" top="1" bottom="0.75" header="0.5" footer="0.5"/>
  <pageSetup scale="56" orientation="portrait" r:id="rId1"/>
  <headerFooter scaleWithDoc="0" alignWithMargins="0">
    <oddFooter>&amp;C&amp;"Arial,Bold"&amp;10D-&amp;P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Conversion 80-05</vt:lpstr>
      <vt:lpstr>Conversions 06-09</vt:lpstr>
      <vt:lpstr>Conversions 10-12</vt:lpstr>
      <vt:lpstr>Conversions 13-15</vt:lpstr>
      <vt:lpstr>Conversions 16-17</vt:lpstr>
      <vt:lpstr>Conversions 18-19</vt:lpstr>
      <vt:lpstr>Conversions 20-21</vt:lpstr>
      <vt:lpstr>'Conversion 80-05'!Print_Area</vt:lpstr>
      <vt:lpstr>'Conversions 06-09'!Print_Area</vt:lpstr>
      <vt:lpstr>'Conversions 10-12'!Print_Area</vt:lpstr>
      <vt:lpstr>'Conversions 13-15'!Print_Area</vt:lpstr>
      <vt:lpstr>'Conversions 16-17'!Print_Area</vt:lpstr>
      <vt:lpstr>'Conversions 18-19'!Print_Area</vt:lpstr>
      <vt:lpstr>'Conversions 20-21'!Print_Area</vt:lpstr>
      <vt:lpstr>'Conversions 18-19'!Print_Titles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Pearce, Laura</dc:creator>
  <cp:lastModifiedBy>Pearce, Laura</cp:lastModifiedBy>
  <dcterms:created xsi:type="dcterms:W3CDTF">2025-06-18T18:42:55Z</dcterms:created>
  <dcterms:modified xsi:type="dcterms:W3CDTF">2025-06-18T18:43:22Z</dcterms:modified>
</cp:coreProperties>
</file>