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DQMDM1FPCL2V1\CF-Treasury\Investor Relations\Earnings\2024\Q1 2024\Factbook\Pages\"/>
    </mc:Choice>
  </mc:AlternateContent>
  <xr:revisionPtr revIDLastSave="0" documentId="13_ncr:1_{7251D41C-2626-431E-B539-CD72927B5FC5}" xr6:coauthVersionLast="47" xr6:coauthVersionMax="47" xr10:uidLastSave="{00000000-0000-0000-0000-000000000000}"/>
  <bookViews>
    <workbookView xWindow="2730" yWindow="600" windowWidth="28800" windowHeight="23400" xr2:uid="{DE76C166-7715-4FF7-AA2E-D586419DEA58}"/>
  </bookViews>
  <sheets>
    <sheet name="Deflags 13-15" sheetId="1" r:id="rId1"/>
    <sheet name="Deflags 16-17" sheetId="2" r:id="rId2"/>
    <sheet name="Deflags 18-19" sheetId="3" r:id="rId3"/>
    <sheet name="Deflags 20-21" sheetId="4" r:id="rId4"/>
    <sheet name="Deflags 22-23" sheetId="5" r:id="rId5"/>
    <sheet name="E - Deflags 24" sheetId="6" r:id="rId6"/>
  </sheets>
  <externalReferences>
    <externalReference r:id="rId7"/>
    <externalReference r:id="rId8"/>
    <externalReference r:id="rId9"/>
  </externalReferences>
  <definedNames>
    <definedName name="AbbrevQtr">[1]Cover!$C$4</definedName>
    <definedName name="Activity">[2]Sheet1!$A$4:$A$8</definedName>
    <definedName name="Month">[1]Cover!$C$5</definedName>
    <definedName name="NvsASD">"V2000-09-08"</definedName>
    <definedName name="NvsAutoDrillOk">"VN"</definedName>
    <definedName name="NvsElapsedTime">0.000234143517445773</definedName>
    <definedName name="NvsEndTime">36707.2948738426</definedName>
    <definedName name="NvsInstSpec">"%,FMI_ALT_BU,TCA_ALTBU_CORPS,NCONSOLIDATING"</definedName>
    <definedName name="NvsLayoutType">"M3"</definedName>
    <definedName name="NvsNplSpec">"%,X,RZF..,CZF.."</definedName>
    <definedName name="NvsPanelEffdt">"V9999-01-01"</definedName>
    <definedName name="NvsPanelSetid">"VMIDIV"</definedName>
    <definedName name="NvsReqBU">"V52"</definedName>
    <definedName name="NvsReqBUOnly">"VN"</definedName>
    <definedName name="NvsTransLed">"VN"</definedName>
    <definedName name="NvsTreeASD">"V2000-09-08"</definedName>
    <definedName name="NvsValTbl.PRODUCT">"MI_GL_PRODCT_VW"</definedName>
    <definedName name="Ownership">[2]Sheet1!$C$4:$C$7</definedName>
    <definedName name="_xlnm.Print_Area" localSheetId="0">'Deflags 13-15'!$A$1:$Q$85</definedName>
    <definedName name="_xlnm.Print_Area" localSheetId="1">'Deflags 16-17'!$A$1:$Q$72</definedName>
    <definedName name="_xlnm.Print_Area" localSheetId="2">'Deflags 18-19'!$A$1:$Q$88</definedName>
    <definedName name="_xlnm.Print_Area" localSheetId="3">'Deflags 20-21'!$A$1:$Q$92</definedName>
    <definedName name="_xlnm.Print_Area" localSheetId="4">'Deflags 22-23'!$A$1:$Q$93</definedName>
    <definedName name="_xlnm.Print_Area" localSheetId="5">'E - Deflags 24'!$A$1:$Q$93</definedName>
    <definedName name="_xlnm.Print_Titles" localSheetId="0">'Deflags 13-15'!$1:$1</definedName>
    <definedName name="_xlnm.Print_Titles" localSheetId="1">'Deflags 16-17'!$1:$1</definedName>
    <definedName name="_xlnm.Print_Titles" localSheetId="2">'Deflags 18-19'!$1:$1</definedName>
    <definedName name="_xlnm.Print_Titles" localSheetId="3">'Deflags 20-21'!$1:$1</definedName>
    <definedName name="PriorYear">[1]Cover!$C$6</definedName>
    <definedName name="QUARTERINCAPS">[3]Cover!$J$1</definedName>
    <definedName name="Year">[1]Cover!$C$2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6" l="1"/>
  <c r="K3" i="6"/>
  <c r="O3" i="6"/>
  <c r="A7" i="6"/>
  <c r="C7" i="6"/>
  <c r="C43" i="6" s="1"/>
  <c r="T43" i="6" s="1"/>
  <c r="T45" i="6" s="1"/>
  <c r="E7" i="6"/>
  <c r="G7" i="6"/>
  <c r="I7" i="6"/>
  <c r="I43" i="6" s="1"/>
  <c r="Z43" i="6" s="1"/>
  <c r="Z45" i="6" s="1"/>
  <c r="K7" i="6"/>
  <c r="M7" i="6"/>
  <c r="O7" i="6"/>
  <c r="Q7" i="6"/>
  <c r="G8" i="6"/>
  <c r="I8" i="6"/>
  <c r="O8" i="6"/>
  <c r="Q8" i="6"/>
  <c r="Q43" i="6" s="1"/>
  <c r="A9" i="6"/>
  <c r="C9" i="6"/>
  <c r="E9" i="6"/>
  <c r="E43" i="6" s="1"/>
  <c r="V43" i="6" s="1"/>
  <c r="V45" i="6" s="1"/>
  <c r="G9" i="6"/>
  <c r="G43" i="6" s="1"/>
  <c r="I9" i="6"/>
  <c r="K9" i="6"/>
  <c r="M9" i="6"/>
  <c r="O9" i="6"/>
  <c r="O43" i="6" s="1"/>
  <c r="Q9" i="6"/>
  <c r="O10" i="6"/>
  <c r="Q10" i="6"/>
  <c r="A11" i="6"/>
  <c r="C11" i="6"/>
  <c r="E11" i="6"/>
  <c r="G11" i="6"/>
  <c r="I11" i="6"/>
  <c r="K11" i="6"/>
  <c r="M11" i="6"/>
  <c r="O11" i="6"/>
  <c r="Q11" i="6"/>
  <c r="O12" i="6"/>
  <c r="Q12" i="6"/>
  <c r="A13" i="6"/>
  <c r="C13" i="6"/>
  <c r="E13" i="6"/>
  <c r="G13" i="6"/>
  <c r="I13" i="6"/>
  <c r="K13" i="6"/>
  <c r="M13" i="6"/>
  <c r="O13" i="6"/>
  <c r="Q13" i="6"/>
  <c r="O14" i="6"/>
  <c r="Q14" i="6"/>
  <c r="A15" i="6"/>
  <c r="C15" i="6"/>
  <c r="E15" i="6"/>
  <c r="G15" i="6"/>
  <c r="I15" i="6"/>
  <c r="K15" i="6"/>
  <c r="M15" i="6"/>
  <c r="M43" i="6" s="1"/>
  <c r="AD43" i="6" s="1"/>
  <c r="AD45" i="6" s="1"/>
  <c r="O15" i="6"/>
  <c r="Q15" i="6"/>
  <c r="O16" i="6"/>
  <c r="Q16" i="6"/>
  <c r="A17" i="6"/>
  <c r="C17" i="6"/>
  <c r="E17" i="6"/>
  <c r="G17" i="6"/>
  <c r="I17" i="6"/>
  <c r="K17" i="6"/>
  <c r="M17" i="6"/>
  <c r="O17" i="6"/>
  <c r="Q17" i="6"/>
  <c r="O18" i="6"/>
  <c r="Q18" i="6"/>
  <c r="A19" i="6"/>
  <c r="C19" i="6"/>
  <c r="E19" i="6"/>
  <c r="G19" i="6"/>
  <c r="I19" i="6"/>
  <c r="K19" i="6"/>
  <c r="M19" i="6"/>
  <c r="O19" i="6"/>
  <c r="Q19" i="6"/>
  <c r="O20" i="6"/>
  <c r="Q20" i="6"/>
  <c r="A21" i="6"/>
  <c r="C21" i="6"/>
  <c r="E21" i="6"/>
  <c r="G21" i="6"/>
  <c r="I21" i="6"/>
  <c r="K21" i="6"/>
  <c r="K43" i="6" s="1"/>
  <c r="AB43" i="6" s="1"/>
  <c r="AB45" i="6" s="1"/>
  <c r="M21" i="6"/>
  <c r="O21" i="6"/>
  <c r="Q21" i="6"/>
  <c r="O22" i="6"/>
  <c r="Q22" i="6"/>
  <c r="A23" i="6"/>
  <c r="C23" i="6"/>
  <c r="E23" i="6"/>
  <c r="G23" i="6"/>
  <c r="I23" i="6"/>
  <c r="K23" i="6"/>
  <c r="M23" i="6"/>
  <c r="O23" i="6"/>
  <c r="Q23" i="6"/>
  <c r="O24" i="6"/>
  <c r="Q24" i="6"/>
  <c r="A25" i="6"/>
  <c r="C25" i="6"/>
  <c r="E25" i="6"/>
  <c r="G25" i="6"/>
  <c r="I25" i="6"/>
  <c r="K25" i="6"/>
  <c r="M25" i="6"/>
  <c r="O25" i="6"/>
  <c r="Q25" i="6"/>
  <c r="G26" i="6"/>
  <c r="O26" i="6"/>
  <c r="Q26" i="6"/>
  <c r="A27" i="6"/>
  <c r="C27" i="6"/>
  <c r="E27" i="6"/>
  <c r="G27" i="6"/>
  <c r="I27" i="6"/>
  <c r="K27" i="6"/>
  <c r="M27" i="6"/>
  <c r="O27" i="6"/>
  <c r="Q27" i="6"/>
  <c r="G28" i="6"/>
  <c r="I28" i="6"/>
  <c r="O28" i="6"/>
  <c r="Q28" i="6"/>
  <c r="A29" i="6"/>
  <c r="C29" i="6"/>
  <c r="E29" i="6"/>
  <c r="G29" i="6"/>
  <c r="I29" i="6"/>
  <c r="K29" i="6"/>
  <c r="M29" i="6"/>
  <c r="O29" i="6"/>
  <c r="Q29" i="6"/>
  <c r="G30" i="6"/>
  <c r="I30" i="6"/>
  <c r="O30" i="6"/>
  <c r="Q30" i="6"/>
  <c r="A31" i="6"/>
  <c r="C31" i="6"/>
  <c r="E31" i="6"/>
  <c r="G31" i="6"/>
  <c r="I31" i="6"/>
  <c r="K31" i="6"/>
  <c r="M31" i="6"/>
  <c r="O31" i="6"/>
  <c r="Q31" i="6"/>
  <c r="G32" i="6"/>
  <c r="I32" i="6"/>
  <c r="O32" i="6"/>
  <c r="Q32" i="6"/>
  <c r="A33" i="6"/>
  <c r="C33" i="6"/>
  <c r="E33" i="6"/>
  <c r="G33" i="6"/>
  <c r="I33" i="6"/>
  <c r="K33" i="6"/>
  <c r="M33" i="6"/>
  <c r="O33" i="6"/>
  <c r="Q33" i="6"/>
  <c r="O34" i="6"/>
  <c r="Q34" i="6"/>
  <c r="C35" i="6"/>
  <c r="E35" i="6"/>
  <c r="G35" i="6"/>
  <c r="I35" i="6"/>
  <c r="K35" i="6"/>
  <c r="M35" i="6"/>
  <c r="O35" i="6"/>
  <c r="Q35" i="6"/>
  <c r="O36" i="6"/>
  <c r="Q36" i="6"/>
  <c r="C37" i="6"/>
  <c r="E37" i="6"/>
  <c r="G37" i="6"/>
  <c r="I37" i="6"/>
  <c r="K37" i="6"/>
  <c r="M37" i="6"/>
  <c r="O37" i="6"/>
  <c r="Q37" i="6"/>
  <c r="O38" i="6"/>
  <c r="Q38" i="6"/>
  <c r="C39" i="6"/>
  <c r="E39" i="6"/>
  <c r="K39" i="6"/>
  <c r="M39" i="6"/>
  <c r="O39" i="6"/>
  <c r="Q39" i="6"/>
  <c r="O40" i="6"/>
  <c r="Q40" i="6"/>
  <c r="C41" i="6"/>
  <c r="E41" i="6"/>
  <c r="K41" i="6"/>
  <c r="M41" i="6"/>
  <c r="O41" i="6"/>
  <c r="Q41" i="6"/>
  <c r="O42" i="6"/>
  <c r="Q42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G46" i="6"/>
  <c r="K46" i="6"/>
  <c r="O46" i="6"/>
  <c r="C50" i="6"/>
  <c r="C92" i="6" s="1"/>
  <c r="E50" i="6"/>
  <c r="G50" i="6"/>
  <c r="G92" i="6" s="1"/>
  <c r="I50" i="6"/>
  <c r="I92" i="6" s="1"/>
  <c r="K50" i="6"/>
  <c r="K92" i="6" s="1"/>
  <c r="M50" i="6"/>
  <c r="M92" i="6" s="1"/>
  <c r="O50" i="6"/>
  <c r="Q50" i="6"/>
  <c r="G51" i="6"/>
  <c r="I51" i="6"/>
  <c r="O51" i="6"/>
  <c r="Q51" i="6"/>
  <c r="C52" i="6"/>
  <c r="E52" i="6"/>
  <c r="G52" i="6"/>
  <c r="I52" i="6"/>
  <c r="K52" i="6"/>
  <c r="M52" i="6"/>
  <c r="O52" i="6"/>
  <c r="Q52" i="6"/>
  <c r="Q92" i="6" s="1"/>
  <c r="O53" i="6"/>
  <c r="O92" i="6" s="1"/>
  <c r="Q53" i="6"/>
  <c r="C54" i="6"/>
  <c r="E54" i="6"/>
  <c r="G54" i="6"/>
  <c r="I54" i="6"/>
  <c r="K54" i="6"/>
  <c r="M54" i="6"/>
  <c r="O54" i="6"/>
  <c r="Q54" i="6"/>
  <c r="O55" i="6"/>
  <c r="Q55" i="6"/>
  <c r="C56" i="6"/>
  <c r="E56" i="6"/>
  <c r="G56" i="6"/>
  <c r="I56" i="6"/>
  <c r="K56" i="6"/>
  <c r="M56" i="6"/>
  <c r="O56" i="6"/>
  <c r="Q56" i="6"/>
  <c r="O57" i="6"/>
  <c r="Q57" i="6"/>
  <c r="C58" i="6"/>
  <c r="E58" i="6"/>
  <c r="G58" i="6"/>
  <c r="I58" i="6"/>
  <c r="K58" i="6"/>
  <c r="M58" i="6"/>
  <c r="O58" i="6"/>
  <c r="Q58" i="6"/>
  <c r="O59" i="6"/>
  <c r="Q59" i="6"/>
  <c r="C60" i="6"/>
  <c r="E60" i="6"/>
  <c r="G60" i="6"/>
  <c r="I60" i="6"/>
  <c r="K60" i="6"/>
  <c r="M60" i="6"/>
  <c r="O60" i="6"/>
  <c r="Q60" i="6"/>
  <c r="O61" i="6"/>
  <c r="Q61" i="6"/>
  <c r="C62" i="6"/>
  <c r="E62" i="6"/>
  <c r="E92" i="6" s="1"/>
  <c r="G62" i="6"/>
  <c r="I62" i="6"/>
  <c r="K62" i="6"/>
  <c r="M62" i="6"/>
  <c r="O62" i="6"/>
  <c r="Q62" i="6"/>
  <c r="O63" i="6"/>
  <c r="Q63" i="6"/>
  <c r="C64" i="6"/>
  <c r="E64" i="6"/>
  <c r="G64" i="6"/>
  <c r="I64" i="6"/>
  <c r="K64" i="6"/>
  <c r="M64" i="6"/>
  <c r="O64" i="6"/>
  <c r="Q64" i="6"/>
  <c r="O65" i="6"/>
  <c r="Q65" i="6"/>
  <c r="C66" i="6"/>
  <c r="E66" i="6"/>
  <c r="G66" i="6"/>
  <c r="I66" i="6"/>
  <c r="K66" i="6"/>
  <c r="M66" i="6"/>
  <c r="O66" i="6"/>
  <c r="Q66" i="6"/>
  <c r="O67" i="6"/>
  <c r="Q67" i="6"/>
  <c r="C68" i="6"/>
  <c r="E68" i="6"/>
  <c r="G68" i="6"/>
  <c r="I68" i="6"/>
  <c r="K68" i="6"/>
  <c r="M68" i="6"/>
  <c r="O68" i="6"/>
  <c r="Q68" i="6"/>
  <c r="O69" i="6"/>
  <c r="Q69" i="6"/>
  <c r="C70" i="6"/>
  <c r="E70" i="6"/>
  <c r="G70" i="6"/>
  <c r="I70" i="6"/>
  <c r="K70" i="6"/>
  <c r="M70" i="6"/>
  <c r="O70" i="6"/>
  <c r="Q70" i="6"/>
  <c r="O71" i="6"/>
  <c r="Q71" i="6"/>
  <c r="C72" i="6"/>
  <c r="E72" i="6"/>
  <c r="G72" i="6"/>
  <c r="I72" i="6"/>
  <c r="K72" i="6"/>
  <c r="M72" i="6"/>
  <c r="O72" i="6"/>
  <c r="Q72" i="6"/>
  <c r="O73" i="6"/>
  <c r="Q73" i="6"/>
  <c r="C74" i="6"/>
  <c r="E74" i="6"/>
  <c r="G74" i="6"/>
  <c r="I74" i="6"/>
  <c r="K74" i="6"/>
  <c r="M74" i="6"/>
  <c r="O74" i="6"/>
  <c r="Q74" i="6"/>
  <c r="G75" i="6"/>
  <c r="I75" i="6"/>
  <c r="O75" i="6"/>
  <c r="Q75" i="6"/>
  <c r="C76" i="6"/>
  <c r="E76" i="6"/>
  <c r="G76" i="6"/>
  <c r="I76" i="6"/>
  <c r="K76" i="6"/>
  <c r="M76" i="6"/>
  <c r="O76" i="6"/>
  <c r="Q76" i="6"/>
  <c r="G77" i="6"/>
  <c r="I77" i="6"/>
  <c r="O77" i="6"/>
  <c r="Q77" i="6"/>
  <c r="C78" i="6"/>
  <c r="E78" i="6"/>
  <c r="G78" i="6"/>
  <c r="I78" i="6"/>
  <c r="K78" i="6"/>
  <c r="M78" i="6"/>
  <c r="O78" i="6"/>
  <c r="Q78" i="6"/>
  <c r="G79" i="6"/>
  <c r="I79" i="6"/>
  <c r="O79" i="6"/>
  <c r="Q79" i="6"/>
  <c r="C80" i="6"/>
  <c r="E80" i="6"/>
  <c r="G80" i="6"/>
  <c r="I80" i="6"/>
  <c r="K80" i="6"/>
  <c r="M80" i="6"/>
  <c r="O80" i="6"/>
  <c r="Q80" i="6"/>
  <c r="G81" i="6"/>
  <c r="I81" i="6"/>
  <c r="O81" i="6"/>
  <c r="Q81" i="6"/>
  <c r="C82" i="6"/>
  <c r="E82" i="6"/>
  <c r="G82" i="6"/>
  <c r="I82" i="6"/>
  <c r="K82" i="6"/>
  <c r="M82" i="6"/>
  <c r="O82" i="6"/>
  <c r="Q82" i="6"/>
  <c r="G83" i="6"/>
  <c r="I83" i="6"/>
  <c r="O83" i="6"/>
  <c r="Q83" i="6"/>
  <c r="C84" i="6"/>
  <c r="E84" i="6"/>
  <c r="G84" i="6"/>
  <c r="I84" i="6"/>
  <c r="K84" i="6"/>
  <c r="M84" i="6"/>
  <c r="O84" i="6"/>
  <c r="Q84" i="6"/>
  <c r="C86" i="6"/>
  <c r="E86" i="6"/>
  <c r="G86" i="6"/>
  <c r="I86" i="6"/>
  <c r="K86" i="6"/>
  <c r="M86" i="6"/>
  <c r="O86" i="6"/>
  <c r="Q86" i="6"/>
  <c r="C88" i="6"/>
  <c r="E88" i="6"/>
  <c r="G88" i="6"/>
  <c r="I88" i="6"/>
  <c r="K88" i="6"/>
  <c r="M88" i="6"/>
  <c r="O88" i="6"/>
  <c r="Q88" i="6"/>
  <c r="O90" i="6"/>
  <c r="Q90" i="6"/>
  <c r="G91" i="6"/>
  <c r="I91" i="6"/>
  <c r="O91" i="6"/>
  <c r="Q91" i="6"/>
  <c r="T92" i="6"/>
  <c r="V92" i="6"/>
  <c r="X92" i="6"/>
  <c r="Z92" i="6"/>
  <c r="AB92" i="6"/>
  <c r="AD92" i="6"/>
  <c r="AF92" i="6"/>
  <c r="AH92" i="6"/>
  <c r="G3" i="5"/>
  <c r="K3" i="5"/>
  <c r="O3" i="5" s="1"/>
  <c r="A7" i="5"/>
  <c r="C7" i="5"/>
  <c r="E7" i="5"/>
  <c r="G7" i="5"/>
  <c r="I7" i="5"/>
  <c r="K7" i="5"/>
  <c r="K43" i="5" s="1"/>
  <c r="AB43" i="5" s="1"/>
  <c r="AB45" i="5" s="1"/>
  <c r="M7" i="5"/>
  <c r="M43" i="5" s="1"/>
  <c r="O7" i="5"/>
  <c r="O43" i="5" s="1"/>
  <c r="Q7" i="5"/>
  <c r="Q43" i="5" s="1"/>
  <c r="AH43" i="5" s="1"/>
  <c r="AH45" i="5" s="1"/>
  <c r="G8" i="5"/>
  <c r="G43" i="5" s="1"/>
  <c r="I8" i="5"/>
  <c r="O8" i="5"/>
  <c r="Q8" i="5"/>
  <c r="A9" i="5"/>
  <c r="C9" i="5"/>
  <c r="C43" i="5" s="1"/>
  <c r="T43" i="5" s="1"/>
  <c r="T45" i="5" s="1"/>
  <c r="E9" i="5"/>
  <c r="G9" i="5"/>
  <c r="I9" i="5"/>
  <c r="K9" i="5"/>
  <c r="M9" i="5"/>
  <c r="O9" i="5"/>
  <c r="Q9" i="5"/>
  <c r="O10" i="5"/>
  <c r="Q10" i="5"/>
  <c r="A11" i="5"/>
  <c r="C11" i="5"/>
  <c r="E11" i="5"/>
  <c r="G11" i="5"/>
  <c r="I11" i="5"/>
  <c r="K11" i="5"/>
  <c r="M11" i="5"/>
  <c r="O11" i="5"/>
  <c r="Q11" i="5"/>
  <c r="O12" i="5"/>
  <c r="Q12" i="5"/>
  <c r="A13" i="5"/>
  <c r="C13" i="5"/>
  <c r="E13" i="5"/>
  <c r="G13" i="5"/>
  <c r="I13" i="5"/>
  <c r="K13" i="5"/>
  <c r="M13" i="5"/>
  <c r="O13" i="5"/>
  <c r="Q13" i="5"/>
  <c r="O14" i="5"/>
  <c r="Q14" i="5"/>
  <c r="A15" i="5"/>
  <c r="C15" i="5"/>
  <c r="E15" i="5"/>
  <c r="G15" i="5"/>
  <c r="I15" i="5"/>
  <c r="K15" i="5"/>
  <c r="M15" i="5"/>
  <c r="O15" i="5"/>
  <c r="Q15" i="5"/>
  <c r="O16" i="5"/>
  <c r="Q16" i="5"/>
  <c r="A17" i="5"/>
  <c r="C17" i="5"/>
  <c r="E17" i="5"/>
  <c r="G17" i="5"/>
  <c r="I17" i="5"/>
  <c r="K17" i="5"/>
  <c r="M17" i="5"/>
  <c r="O17" i="5"/>
  <c r="Q17" i="5"/>
  <c r="O18" i="5"/>
  <c r="Q18" i="5"/>
  <c r="A19" i="5"/>
  <c r="C19" i="5"/>
  <c r="E19" i="5"/>
  <c r="G19" i="5"/>
  <c r="I19" i="5"/>
  <c r="I43" i="5" s="1"/>
  <c r="Z43" i="5" s="1"/>
  <c r="Z45" i="5" s="1"/>
  <c r="K19" i="5"/>
  <c r="M19" i="5"/>
  <c r="O19" i="5"/>
  <c r="Q19" i="5"/>
  <c r="O20" i="5"/>
  <c r="Q20" i="5"/>
  <c r="A21" i="5"/>
  <c r="C21" i="5"/>
  <c r="E21" i="5"/>
  <c r="G21" i="5"/>
  <c r="I21" i="5"/>
  <c r="K21" i="5"/>
  <c r="M21" i="5"/>
  <c r="O21" i="5"/>
  <c r="Q21" i="5"/>
  <c r="O22" i="5"/>
  <c r="Q22" i="5"/>
  <c r="A23" i="5"/>
  <c r="C23" i="5"/>
  <c r="E23" i="5"/>
  <c r="G23" i="5"/>
  <c r="I23" i="5"/>
  <c r="K23" i="5"/>
  <c r="M23" i="5"/>
  <c r="O23" i="5"/>
  <c r="Q23" i="5"/>
  <c r="O24" i="5"/>
  <c r="Q24" i="5"/>
  <c r="A25" i="5"/>
  <c r="C25" i="5"/>
  <c r="E25" i="5"/>
  <c r="E43" i="5" s="1"/>
  <c r="V43" i="5" s="1"/>
  <c r="V45" i="5" s="1"/>
  <c r="G25" i="5"/>
  <c r="I25" i="5"/>
  <c r="K25" i="5"/>
  <c r="M25" i="5"/>
  <c r="O25" i="5"/>
  <c r="Q25" i="5"/>
  <c r="G26" i="5"/>
  <c r="O26" i="5"/>
  <c r="Q26" i="5"/>
  <c r="C27" i="5"/>
  <c r="E27" i="5"/>
  <c r="G27" i="5"/>
  <c r="I27" i="5"/>
  <c r="K27" i="5"/>
  <c r="M27" i="5"/>
  <c r="O27" i="5"/>
  <c r="Q27" i="5"/>
  <c r="S27" i="5"/>
  <c r="G28" i="5"/>
  <c r="I28" i="5"/>
  <c r="O28" i="5"/>
  <c r="Q28" i="5"/>
  <c r="C29" i="5"/>
  <c r="E29" i="5"/>
  <c r="G29" i="5"/>
  <c r="I29" i="5"/>
  <c r="K29" i="5"/>
  <c r="M29" i="5"/>
  <c r="O29" i="5"/>
  <c r="Q29" i="5"/>
  <c r="S29" i="5"/>
  <c r="G30" i="5"/>
  <c r="I30" i="5"/>
  <c r="O30" i="5"/>
  <c r="Q30" i="5"/>
  <c r="C31" i="5"/>
  <c r="E31" i="5"/>
  <c r="G31" i="5"/>
  <c r="I31" i="5"/>
  <c r="K31" i="5"/>
  <c r="M31" i="5"/>
  <c r="O31" i="5"/>
  <c r="Q31" i="5"/>
  <c r="S31" i="5"/>
  <c r="G32" i="5"/>
  <c r="I32" i="5"/>
  <c r="O32" i="5"/>
  <c r="Q32" i="5"/>
  <c r="C33" i="5"/>
  <c r="E33" i="5"/>
  <c r="G33" i="5"/>
  <c r="I33" i="5"/>
  <c r="K33" i="5"/>
  <c r="M33" i="5"/>
  <c r="O33" i="5"/>
  <c r="Q33" i="5"/>
  <c r="S33" i="5"/>
  <c r="O34" i="5"/>
  <c r="Q34" i="5"/>
  <c r="C35" i="5"/>
  <c r="E35" i="5"/>
  <c r="G35" i="5"/>
  <c r="I35" i="5"/>
  <c r="K35" i="5"/>
  <c r="M35" i="5"/>
  <c r="O35" i="5"/>
  <c r="Q35" i="5"/>
  <c r="S35" i="5"/>
  <c r="O36" i="5"/>
  <c r="Q36" i="5"/>
  <c r="C37" i="5"/>
  <c r="E37" i="5"/>
  <c r="G37" i="5"/>
  <c r="I37" i="5"/>
  <c r="K37" i="5"/>
  <c r="M37" i="5"/>
  <c r="O37" i="5"/>
  <c r="Q37" i="5"/>
  <c r="S37" i="5"/>
  <c r="O38" i="5"/>
  <c r="Q38" i="5"/>
  <c r="C39" i="5"/>
  <c r="E39" i="5"/>
  <c r="K39" i="5"/>
  <c r="M39" i="5"/>
  <c r="O39" i="5"/>
  <c r="Q39" i="5"/>
  <c r="S39" i="5"/>
  <c r="O40" i="5"/>
  <c r="Q40" i="5"/>
  <c r="C41" i="5"/>
  <c r="E41" i="5"/>
  <c r="K41" i="5"/>
  <c r="M41" i="5"/>
  <c r="O41" i="5"/>
  <c r="Q41" i="5"/>
  <c r="S41" i="5"/>
  <c r="O42" i="5"/>
  <c r="Q42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G46" i="5"/>
  <c r="K46" i="5"/>
  <c r="O46" i="5"/>
  <c r="C50" i="5"/>
  <c r="E50" i="5"/>
  <c r="G50" i="5"/>
  <c r="I50" i="5"/>
  <c r="I92" i="5" s="1"/>
  <c r="K50" i="5"/>
  <c r="K92" i="5" s="1"/>
  <c r="M50" i="5"/>
  <c r="M92" i="5" s="1"/>
  <c r="O50" i="5"/>
  <c r="Q50" i="5"/>
  <c r="Q92" i="5" s="1"/>
  <c r="S50" i="5"/>
  <c r="G51" i="5"/>
  <c r="I51" i="5"/>
  <c r="O51" i="5"/>
  <c r="Q51" i="5"/>
  <c r="C52" i="5"/>
  <c r="E52" i="5"/>
  <c r="G52" i="5"/>
  <c r="I52" i="5"/>
  <c r="K52" i="5"/>
  <c r="M52" i="5"/>
  <c r="O52" i="5"/>
  <c r="O92" i="5" s="1"/>
  <c r="Q52" i="5"/>
  <c r="S52" i="5"/>
  <c r="O53" i="5"/>
  <c r="Q53" i="5"/>
  <c r="C54" i="5"/>
  <c r="E54" i="5"/>
  <c r="G54" i="5"/>
  <c r="I54" i="5"/>
  <c r="K54" i="5"/>
  <c r="M54" i="5"/>
  <c r="O54" i="5"/>
  <c r="Q54" i="5"/>
  <c r="S54" i="5"/>
  <c r="O55" i="5"/>
  <c r="Q55" i="5"/>
  <c r="C56" i="5"/>
  <c r="E56" i="5"/>
  <c r="G56" i="5"/>
  <c r="I56" i="5"/>
  <c r="K56" i="5"/>
  <c r="M56" i="5"/>
  <c r="O56" i="5"/>
  <c r="Q56" i="5"/>
  <c r="S56" i="5"/>
  <c r="O57" i="5"/>
  <c r="Q57" i="5"/>
  <c r="C58" i="5"/>
  <c r="E58" i="5"/>
  <c r="G58" i="5"/>
  <c r="I58" i="5"/>
  <c r="K58" i="5"/>
  <c r="M58" i="5"/>
  <c r="O58" i="5"/>
  <c r="Q58" i="5"/>
  <c r="S58" i="5"/>
  <c r="O59" i="5"/>
  <c r="Q59" i="5"/>
  <c r="C60" i="5"/>
  <c r="E60" i="5"/>
  <c r="G60" i="5"/>
  <c r="I60" i="5"/>
  <c r="K60" i="5"/>
  <c r="M60" i="5"/>
  <c r="O60" i="5"/>
  <c r="Q60" i="5"/>
  <c r="S60" i="5"/>
  <c r="O61" i="5"/>
  <c r="Q61" i="5"/>
  <c r="C62" i="5"/>
  <c r="C92" i="5" s="1"/>
  <c r="E62" i="5"/>
  <c r="G62" i="5"/>
  <c r="I62" i="5"/>
  <c r="K62" i="5"/>
  <c r="M62" i="5"/>
  <c r="O62" i="5"/>
  <c r="Q62" i="5"/>
  <c r="S62" i="5"/>
  <c r="O63" i="5"/>
  <c r="Q63" i="5"/>
  <c r="C64" i="5"/>
  <c r="E64" i="5"/>
  <c r="G64" i="5"/>
  <c r="I64" i="5"/>
  <c r="K64" i="5"/>
  <c r="M64" i="5"/>
  <c r="O64" i="5"/>
  <c r="Q64" i="5"/>
  <c r="S64" i="5"/>
  <c r="O65" i="5"/>
  <c r="Q65" i="5"/>
  <c r="C66" i="5"/>
  <c r="E66" i="5"/>
  <c r="G66" i="5"/>
  <c r="I66" i="5"/>
  <c r="K66" i="5"/>
  <c r="M66" i="5"/>
  <c r="O66" i="5"/>
  <c r="Q66" i="5"/>
  <c r="S66" i="5"/>
  <c r="O67" i="5"/>
  <c r="Q67" i="5"/>
  <c r="C68" i="5"/>
  <c r="E68" i="5"/>
  <c r="G68" i="5"/>
  <c r="I68" i="5"/>
  <c r="K68" i="5"/>
  <c r="M68" i="5"/>
  <c r="O68" i="5"/>
  <c r="Q68" i="5"/>
  <c r="S68" i="5"/>
  <c r="O69" i="5"/>
  <c r="Q69" i="5"/>
  <c r="C70" i="5"/>
  <c r="E70" i="5"/>
  <c r="G70" i="5"/>
  <c r="I70" i="5"/>
  <c r="K70" i="5"/>
  <c r="M70" i="5"/>
  <c r="O70" i="5"/>
  <c r="Q70" i="5"/>
  <c r="S70" i="5"/>
  <c r="O71" i="5"/>
  <c r="Q71" i="5"/>
  <c r="A72" i="5"/>
  <c r="C72" i="5"/>
  <c r="E72" i="5"/>
  <c r="G72" i="5"/>
  <c r="I72" i="5"/>
  <c r="K72" i="5"/>
  <c r="M72" i="5"/>
  <c r="O72" i="5"/>
  <c r="Q72" i="5"/>
  <c r="O73" i="5"/>
  <c r="Q73" i="5"/>
  <c r="A74" i="5"/>
  <c r="C74" i="5"/>
  <c r="E74" i="5"/>
  <c r="G74" i="5"/>
  <c r="G92" i="5" s="1"/>
  <c r="I74" i="5"/>
  <c r="K74" i="5"/>
  <c r="M74" i="5"/>
  <c r="O74" i="5"/>
  <c r="Q74" i="5"/>
  <c r="G75" i="5"/>
  <c r="I75" i="5"/>
  <c r="O75" i="5"/>
  <c r="Q75" i="5"/>
  <c r="A76" i="5"/>
  <c r="C76" i="5"/>
  <c r="E76" i="5"/>
  <c r="G76" i="5"/>
  <c r="I76" i="5"/>
  <c r="K76" i="5"/>
  <c r="M76" i="5"/>
  <c r="O76" i="5"/>
  <c r="Q76" i="5"/>
  <c r="G77" i="5"/>
  <c r="I77" i="5"/>
  <c r="O77" i="5"/>
  <c r="Q77" i="5"/>
  <c r="A78" i="5"/>
  <c r="C78" i="5"/>
  <c r="E78" i="5"/>
  <c r="G78" i="5"/>
  <c r="I78" i="5"/>
  <c r="K78" i="5"/>
  <c r="M78" i="5"/>
  <c r="O78" i="5"/>
  <c r="Q78" i="5"/>
  <c r="G79" i="5"/>
  <c r="I79" i="5"/>
  <c r="O79" i="5"/>
  <c r="Q79" i="5"/>
  <c r="C80" i="5"/>
  <c r="E80" i="5"/>
  <c r="G80" i="5"/>
  <c r="I80" i="5"/>
  <c r="K80" i="5"/>
  <c r="M80" i="5"/>
  <c r="O80" i="5"/>
  <c r="Q80" i="5"/>
  <c r="G81" i="5"/>
  <c r="I81" i="5"/>
  <c r="O81" i="5"/>
  <c r="Q81" i="5"/>
  <c r="C82" i="5"/>
  <c r="E82" i="5"/>
  <c r="G82" i="5"/>
  <c r="I82" i="5"/>
  <c r="K82" i="5"/>
  <c r="M82" i="5"/>
  <c r="O82" i="5"/>
  <c r="Q82" i="5"/>
  <c r="G83" i="5"/>
  <c r="I83" i="5"/>
  <c r="O83" i="5"/>
  <c r="Q83" i="5"/>
  <c r="C84" i="5"/>
  <c r="E84" i="5"/>
  <c r="G84" i="5"/>
  <c r="I84" i="5"/>
  <c r="K84" i="5"/>
  <c r="M84" i="5"/>
  <c r="O84" i="5"/>
  <c r="Q84" i="5"/>
  <c r="C86" i="5"/>
  <c r="E86" i="5"/>
  <c r="G86" i="5"/>
  <c r="I86" i="5"/>
  <c r="K86" i="5"/>
  <c r="M86" i="5"/>
  <c r="O86" i="5"/>
  <c r="Q86" i="5"/>
  <c r="C88" i="5"/>
  <c r="E88" i="5"/>
  <c r="G88" i="5"/>
  <c r="I88" i="5"/>
  <c r="K88" i="5"/>
  <c r="M88" i="5"/>
  <c r="O88" i="5"/>
  <c r="Q88" i="5"/>
  <c r="O90" i="5"/>
  <c r="Q90" i="5"/>
  <c r="G91" i="5"/>
  <c r="I91" i="5"/>
  <c r="O91" i="5"/>
  <c r="Q91" i="5"/>
  <c r="E92" i="5"/>
  <c r="T92" i="5"/>
  <c r="V92" i="5"/>
  <c r="X92" i="5"/>
  <c r="Z92" i="5"/>
  <c r="AB92" i="5"/>
  <c r="AD92" i="5"/>
  <c r="AF92" i="5"/>
  <c r="AH92" i="5"/>
  <c r="G3" i="4"/>
  <c r="K3" i="4"/>
  <c r="O3" i="4" s="1"/>
  <c r="C7" i="4"/>
  <c r="E7" i="4"/>
  <c r="G7" i="4"/>
  <c r="G43" i="4" s="1"/>
  <c r="X43" i="4" s="1"/>
  <c r="X45" i="4" s="1"/>
  <c r="I7" i="4"/>
  <c r="K7" i="4"/>
  <c r="M7" i="4"/>
  <c r="O7" i="4"/>
  <c r="Q7" i="4"/>
  <c r="S7" i="4"/>
  <c r="G8" i="4"/>
  <c r="I8" i="4"/>
  <c r="O8" i="4"/>
  <c r="O43" i="4" s="1"/>
  <c r="Q8" i="4"/>
  <c r="Q43" i="4" s="1"/>
  <c r="C9" i="4"/>
  <c r="C43" i="4" s="1"/>
  <c r="T43" i="4" s="1"/>
  <c r="T45" i="4" s="1"/>
  <c r="E9" i="4"/>
  <c r="E43" i="4" s="1"/>
  <c r="V43" i="4" s="1"/>
  <c r="V45" i="4" s="1"/>
  <c r="G9" i="4"/>
  <c r="I9" i="4"/>
  <c r="K9" i="4"/>
  <c r="K43" i="4" s="1"/>
  <c r="M9" i="4"/>
  <c r="M43" i="4" s="1"/>
  <c r="O9" i="4"/>
  <c r="S9" i="4"/>
  <c r="Z9" i="4"/>
  <c r="Q9" i="4" s="1"/>
  <c r="O10" i="4"/>
  <c r="Q10" i="4"/>
  <c r="C11" i="4"/>
  <c r="E11" i="4"/>
  <c r="G11" i="4"/>
  <c r="I11" i="4"/>
  <c r="K11" i="4"/>
  <c r="M11" i="4"/>
  <c r="O11" i="4"/>
  <c r="Q11" i="4"/>
  <c r="S11" i="4"/>
  <c r="O12" i="4"/>
  <c r="Q12" i="4"/>
  <c r="C13" i="4"/>
  <c r="E13" i="4"/>
  <c r="G13" i="4"/>
  <c r="I13" i="4"/>
  <c r="K13" i="4"/>
  <c r="M13" i="4"/>
  <c r="O13" i="4"/>
  <c r="Q13" i="4"/>
  <c r="S13" i="4"/>
  <c r="O14" i="4"/>
  <c r="Q14" i="4"/>
  <c r="C15" i="4"/>
  <c r="E15" i="4"/>
  <c r="G15" i="4"/>
  <c r="I15" i="4"/>
  <c r="K15" i="4"/>
  <c r="M15" i="4"/>
  <c r="O15" i="4"/>
  <c r="Q15" i="4"/>
  <c r="S15" i="4"/>
  <c r="O16" i="4"/>
  <c r="Q16" i="4"/>
  <c r="C17" i="4"/>
  <c r="E17" i="4"/>
  <c r="G17" i="4"/>
  <c r="I17" i="4"/>
  <c r="K17" i="4"/>
  <c r="M17" i="4"/>
  <c r="O17" i="4"/>
  <c r="Q17" i="4"/>
  <c r="S17" i="4"/>
  <c r="O18" i="4"/>
  <c r="Q18" i="4"/>
  <c r="C19" i="4"/>
  <c r="E19" i="4"/>
  <c r="G19" i="4"/>
  <c r="I19" i="4"/>
  <c r="K19" i="4"/>
  <c r="M19" i="4"/>
  <c r="O19" i="4"/>
  <c r="Q19" i="4"/>
  <c r="S19" i="4"/>
  <c r="O20" i="4"/>
  <c r="Q20" i="4"/>
  <c r="C21" i="4"/>
  <c r="E21" i="4"/>
  <c r="G21" i="4"/>
  <c r="I21" i="4"/>
  <c r="K21" i="4"/>
  <c r="M21" i="4"/>
  <c r="O21" i="4"/>
  <c r="Q21" i="4"/>
  <c r="S21" i="4"/>
  <c r="O22" i="4"/>
  <c r="Q22" i="4"/>
  <c r="C23" i="4"/>
  <c r="E23" i="4"/>
  <c r="G23" i="4"/>
  <c r="I23" i="4"/>
  <c r="K23" i="4"/>
  <c r="M23" i="4"/>
  <c r="O23" i="4"/>
  <c r="Q23" i="4"/>
  <c r="S23" i="4"/>
  <c r="O24" i="4"/>
  <c r="Q24" i="4"/>
  <c r="C25" i="4"/>
  <c r="E25" i="4"/>
  <c r="G25" i="4"/>
  <c r="K25" i="4"/>
  <c r="O25" i="4"/>
  <c r="Q25" i="4"/>
  <c r="S25" i="4"/>
  <c r="Z25" i="4"/>
  <c r="M25" i="4" s="1"/>
  <c r="O26" i="4"/>
  <c r="Q26" i="4"/>
  <c r="C27" i="4"/>
  <c r="E27" i="4"/>
  <c r="G27" i="4"/>
  <c r="I27" i="4"/>
  <c r="K27" i="4"/>
  <c r="M27" i="4"/>
  <c r="O27" i="4"/>
  <c r="Q27" i="4"/>
  <c r="S27" i="4"/>
  <c r="O28" i="4"/>
  <c r="Q28" i="4"/>
  <c r="G29" i="4"/>
  <c r="I29" i="4"/>
  <c r="K29" i="4"/>
  <c r="M29" i="4"/>
  <c r="O29" i="4"/>
  <c r="Q29" i="4"/>
  <c r="S29" i="4"/>
  <c r="Z29" i="4"/>
  <c r="O30" i="4"/>
  <c r="Q30" i="4"/>
  <c r="G31" i="4"/>
  <c r="I31" i="4"/>
  <c r="K31" i="4"/>
  <c r="M31" i="4"/>
  <c r="O31" i="4"/>
  <c r="Q31" i="4"/>
  <c r="S31" i="4"/>
  <c r="G32" i="4"/>
  <c r="I32" i="4"/>
  <c r="O32" i="4"/>
  <c r="Q32" i="4"/>
  <c r="G33" i="4"/>
  <c r="I33" i="4"/>
  <c r="K33" i="4"/>
  <c r="M33" i="4"/>
  <c r="O33" i="4"/>
  <c r="Q33" i="4"/>
  <c r="O34" i="4"/>
  <c r="Q34" i="4"/>
  <c r="G35" i="4"/>
  <c r="I35" i="4"/>
  <c r="K35" i="4"/>
  <c r="M35" i="4"/>
  <c r="O35" i="4"/>
  <c r="Q35" i="4"/>
  <c r="O36" i="4"/>
  <c r="Q36" i="4"/>
  <c r="G37" i="4"/>
  <c r="I37" i="4"/>
  <c r="K37" i="4"/>
  <c r="M37" i="4"/>
  <c r="O37" i="4"/>
  <c r="Q37" i="4"/>
  <c r="O38" i="4"/>
  <c r="Q38" i="4"/>
  <c r="O39" i="4"/>
  <c r="Q39" i="4"/>
  <c r="O40" i="4"/>
  <c r="Q40" i="4"/>
  <c r="O41" i="4"/>
  <c r="Q41" i="4"/>
  <c r="O42" i="4"/>
  <c r="Q42" i="4"/>
  <c r="T44" i="4"/>
  <c r="V44" i="4"/>
  <c r="X44" i="4"/>
  <c r="AB44" i="4"/>
  <c r="AD44" i="4"/>
  <c r="AF44" i="4"/>
  <c r="AH44" i="4"/>
  <c r="G46" i="4"/>
  <c r="K46" i="4"/>
  <c r="O46" i="4" s="1"/>
  <c r="C50" i="4"/>
  <c r="E50" i="4"/>
  <c r="G50" i="4"/>
  <c r="I50" i="4"/>
  <c r="K50" i="4"/>
  <c r="M50" i="4"/>
  <c r="O50" i="4"/>
  <c r="Q50" i="4"/>
  <c r="Q92" i="4" s="1"/>
  <c r="G51" i="4"/>
  <c r="G92" i="4" s="1"/>
  <c r="I51" i="4"/>
  <c r="I92" i="4" s="1"/>
  <c r="O51" i="4"/>
  <c r="Q51" i="4"/>
  <c r="C52" i="4"/>
  <c r="C92" i="4" s="1"/>
  <c r="E52" i="4"/>
  <c r="E92" i="4" s="1"/>
  <c r="G52" i="4"/>
  <c r="I52" i="4"/>
  <c r="K52" i="4"/>
  <c r="M52" i="4"/>
  <c r="O52" i="4"/>
  <c r="Q52" i="4"/>
  <c r="O53" i="4"/>
  <c r="Q53" i="4"/>
  <c r="C54" i="4"/>
  <c r="E54" i="4"/>
  <c r="G54" i="4"/>
  <c r="I54" i="4"/>
  <c r="K54" i="4"/>
  <c r="M54" i="4"/>
  <c r="O54" i="4"/>
  <c r="Q54" i="4"/>
  <c r="O55" i="4"/>
  <c r="O92" i="4" s="1"/>
  <c r="Q55" i="4"/>
  <c r="C56" i="4"/>
  <c r="E56" i="4"/>
  <c r="G56" i="4"/>
  <c r="I56" i="4"/>
  <c r="K56" i="4"/>
  <c r="M56" i="4"/>
  <c r="O56" i="4"/>
  <c r="Q56" i="4"/>
  <c r="O57" i="4"/>
  <c r="Q57" i="4"/>
  <c r="C58" i="4"/>
  <c r="E58" i="4"/>
  <c r="G58" i="4"/>
  <c r="I58" i="4"/>
  <c r="K58" i="4"/>
  <c r="M58" i="4"/>
  <c r="O58" i="4"/>
  <c r="Q58" i="4"/>
  <c r="O59" i="4"/>
  <c r="Q59" i="4"/>
  <c r="C60" i="4"/>
  <c r="E60" i="4"/>
  <c r="G60" i="4"/>
  <c r="I60" i="4"/>
  <c r="K60" i="4"/>
  <c r="M60" i="4"/>
  <c r="O60" i="4"/>
  <c r="Q60" i="4"/>
  <c r="O61" i="4"/>
  <c r="Q61" i="4"/>
  <c r="C62" i="4"/>
  <c r="E62" i="4"/>
  <c r="G62" i="4"/>
  <c r="I62" i="4"/>
  <c r="K62" i="4"/>
  <c r="M62" i="4"/>
  <c r="O62" i="4"/>
  <c r="Q62" i="4"/>
  <c r="O63" i="4"/>
  <c r="Q63" i="4"/>
  <c r="C64" i="4"/>
  <c r="E64" i="4"/>
  <c r="G64" i="4"/>
  <c r="I64" i="4"/>
  <c r="K64" i="4"/>
  <c r="M64" i="4"/>
  <c r="O64" i="4"/>
  <c r="Q64" i="4"/>
  <c r="O65" i="4"/>
  <c r="Q65" i="4"/>
  <c r="C66" i="4"/>
  <c r="E66" i="4"/>
  <c r="G66" i="4"/>
  <c r="I66" i="4"/>
  <c r="K66" i="4"/>
  <c r="M66" i="4"/>
  <c r="O66" i="4"/>
  <c r="Q66" i="4"/>
  <c r="O67" i="4"/>
  <c r="Q67" i="4"/>
  <c r="C68" i="4"/>
  <c r="E68" i="4"/>
  <c r="G68" i="4"/>
  <c r="I68" i="4"/>
  <c r="K68" i="4"/>
  <c r="M68" i="4"/>
  <c r="O68" i="4"/>
  <c r="Q68" i="4"/>
  <c r="O69" i="4"/>
  <c r="Q69" i="4"/>
  <c r="C70" i="4"/>
  <c r="E70" i="4"/>
  <c r="G70" i="4"/>
  <c r="I70" i="4"/>
  <c r="K70" i="4"/>
  <c r="M70" i="4"/>
  <c r="O70" i="4"/>
  <c r="Q70" i="4"/>
  <c r="O71" i="4"/>
  <c r="Q71" i="4"/>
  <c r="C72" i="4"/>
  <c r="E72" i="4"/>
  <c r="G72" i="4"/>
  <c r="I72" i="4"/>
  <c r="K72" i="4"/>
  <c r="M72" i="4"/>
  <c r="O72" i="4"/>
  <c r="Q72" i="4"/>
  <c r="O73" i="4"/>
  <c r="Q73" i="4"/>
  <c r="C74" i="4"/>
  <c r="E74" i="4"/>
  <c r="G74" i="4"/>
  <c r="I74" i="4"/>
  <c r="K74" i="4"/>
  <c r="M74" i="4"/>
  <c r="O74" i="4"/>
  <c r="Q74" i="4"/>
  <c r="G75" i="4"/>
  <c r="I75" i="4"/>
  <c r="O75" i="4"/>
  <c r="Q75" i="4"/>
  <c r="C76" i="4"/>
  <c r="E76" i="4"/>
  <c r="G76" i="4"/>
  <c r="I76" i="4"/>
  <c r="K76" i="4"/>
  <c r="M76" i="4"/>
  <c r="O76" i="4"/>
  <c r="Q76" i="4"/>
  <c r="G77" i="4"/>
  <c r="I77" i="4"/>
  <c r="O77" i="4"/>
  <c r="Q77" i="4"/>
  <c r="C78" i="4"/>
  <c r="E78" i="4"/>
  <c r="G78" i="4"/>
  <c r="I78" i="4"/>
  <c r="K78" i="4"/>
  <c r="M78" i="4"/>
  <c r="O78" i="4"/>
  <c r="Q78" i="4"/>
  <c r="G79" i="4"/>
  <c r="I79" i="4"/>
  <c r="O79" i="4"/>
  <c r="Q79" i="4"/>
  <c r="C80" i="4"/>
  <c r="E80" i="4"/>
  <c r="G80" i="4"/>
  <c r="I80" i="4"/>
  <c r="K80" i="4"/>
  <c r="M80" i="4"/>
  <c r="O80" i="4"/>
  <c r="Q80" i="4"/>
  <c r="G81" i="4"/>
  <c r="I81" i="4"/>
  <c r="O81" i="4"/>
  <c r="Q81" i="4"/>
  <c r="C82" i="4"/>
  <c r="E82" i="4"/>
  <c r="G82" i="4"/>
  <c r="I82" i="4"/>
  <c r="K82" i="4"/>
  <c r="M82" i="4"/>
  <c r="O82" i="4"/>
  <c r="Q82" i="4"/>
  <c r="G83" i="4"/>
  <c r="I83" i="4"/>
  <c r="O83" i="4"/>
  <c r="Q83" i="4"/>
  <c r="C84" i="4"/>
  <c r="E84" i="4"/>
  <c r="G84" i="4"/>
  <c r="I84" i="4"/>
  <c r="K84" i="4"/>
  <c r="M84" i="4"/>
  <c r="O84" i="4"/>
  <c r="Q84" i="4"/>
  <c r="C86" i="4"/>
  <c r="E86" i="4"/>
  <c r="G86" i="4"/>
  <c r="I86" i="4"/>
  <c r="K86" i="4"/>
  <c r="M86" i="4"/>
  <c r="O86" i="4"/>
  <c r="Q86" i="4"/>
  <c r="C88" i="4"/>
  <c r="E88" i="4"/>
  <c r="G88" i="4"/>
  <c r="I88" i="4"/>
  <c r="K88" i="4"/>
  <c r="M88" i="4"/>
  <c r="O88" i="4"/>
  <c r="Q88" i="4"/>
  <c r="O90" i="4"/>
  <c r="Q90" i="4"/>
  <c r="G91" i="4"/>
  <c r="I91" i="4"/>
  <c r="O91" i="4"/>
  <c r="Q91" i="4"/>
  <c r="K92" i="4"/>
  <c r="M92" i="4"/>
  <c r="T92" i="4"/>
  <c r="V92" i="4"/>
  <c r="X92" i="4"/>
  <c r="Z92" i="4"/>
  <c r="AB92" i="4"/>
  <c r="AD92" i="4"/>
  <c r="AF92" i="4"/>
  <c r="AH92" i="4"/>
  <c r="G3" i="3"/>
  <c r="K3" i="3" s="1"/>
  <c r="O3" i="3" s="1"/>
  <c r="G7" i="3"/>
  <c r="I7" i="3"/>
  <c r="M7" i="3" s="1"/>
  <c r="K7" i="3"/>
  <c r="O7" i="3" s="1"/>
  <c r="G11" i="3"/>
  <c r="K11" i="3" s="1"/>
  <c r="O11" i="3" s="1"/>
  <c r="I11" i="3"/>
  <c r="M11" i="3" s="1"/>
  <c r="Q11" i="3" s="1"/>
  <c r="G13" i="3"/>
  <c r="I13" i="3"/>
  <c r="K13" i="3"/>
  <c r="M13" i="3"/>
  <c r="O13" i="3"/>
  <c r="Q13" i="3"/>
  <c r="G15" i="3"/>
  <c r="K15" i="3" s="1"/>
  <c r="O15" i="3" s="1"/>
  <c r="I15" i="3"/>
  <c r="M15" i="3" s="1"/>
  <c r="Q15" i="3" s="1"/>
  <c r="G17" i="3"/>
  <c r="I17" i="3"/>
  <c r="M17" i="3" s="1"/>
  <c r="Q17" i="3" s="1"/>
  <c r="K17" i="3"/>
  <c r="O17" i="3"/>
  <c r="G19" i="3"/>
  <c r="I19" i="3"/>
  <c r="K19" i="3"/>
  <c r="M19" i="3"/>
  <c r="Q19" i="3" s="1"/>
  <c r="O19" i="3"/>
  <c r="G21" i="3"/>
  <c r="I21" i="3"/>
  <c r="K21" i="3"/>
  <c r="O21" i="3" s="1"/>
  <c r="M21" i="3"/>
  <c r="Q21" i="3" s="1"/>
  <c r="G23" i="3"/>
  <c r="I23" i="3"/>
  <c r="K23" i="3"/>
  <c r="M23" i="3"/>
  <c r="O23" i="3"/>
  <c r="Q23" i="3"/>
  <c r="G25" i="3"/>
  <c r="I25" i="3"/>
  <c r="M25" i="3" s="1"/>
  <c r="Q25" i="3" s="1"/>
  <c r="K25" i="3"/>
  <c r="O25" i="3" s="1"/>
  <c r="G27" i="3"/>
  <c r="K27" i="3" s="1"/>
  <c r="O27" i="3" s="1"/>
  <c r="I27" i="3"/>
  <c r="M27" i="3" s="1"/>
  <c r="Q27" i="3" s="1"/>
  <c r="G29" i="3"/>
  <c r="I29" i="3"/>
  <c r="K29" i="3"/>
  <c r="M29" i="3"/>
  <c r="O29" i="3"/>
  <c r="Q29" i="3"/>
  <c r="G31" i="3"/>
  <c r="K31" i="3" s="1"/>
  <c r="O31" i="3" s="1"/>
  <c r="I31" i="3"/>
  <c r="M31" i="3" s="1"/>
  <c r="Q31" i="3" s="1"/>
  <c r="G33" i="3"/>
  <c r="I33" i="3"/>
  <c r="M33" i="3" s="1"/>
  <c r="Q33" i="3" s="1"/>
  <c r="K33" i="3"/>
  <c r="O33" i="3"/>
  <c r="K35" i="3"/>
  <c r="M35" i="3"/>
  <c r="O35" i="3"/>
  <c r="Q35" i="3"/>
  <c r="K37" i="3"/>
  <c r="O37" i="3" s="1"/>
  <c r="M37" i="3"/>
  <c r="Q37" i="3" s="1"/>
  <c r="K39" i="3"/>
  <c r="O39" i="3" s="1"/>
  <c r="M39" i="3"/>
  <c r="Q39" i="3" s="1"/>
  <c r="O41" i="3"/>
  <c r="Q41" i="3"/>
  <c r="O43" i="3"/>
  <c r="Q43" i="3"/>
  <c r="C45" i="3"/>
  <c r="E45" i="3"/>
  <c r="I45" i="3"/>
  <c r="AA45" i="3" s="1"/>
  <c r="U45" i="3"/>
  <c r="W45" i="3"/>
  <c r="G48" i="3"/>
  <c r="K48" i="3"/>
  <c r="C52" i="3"/>
  <c r="E52" i="3"/>
  <c r="G52" i="3"/>
  <c r="I52" i="3"/>
  <c r="K52" i="3"/>
  <c r="M52" i="3"/>
  <c r="O52" i="3"/>
  <c r="Q52" i="3"/>
  <c r="S52" i="3"/>
  <c r="G53" i="3"/>
  <c r="I53" i="3"/>
  <c r="O53" i="3"/>
  <c r="Q53" i="3"/>
  <c r="C54" i="3"/>
  <c r="E54" i="3"/>
  <c r="G54" i="3"/>
  <c r="I54" i="3"/>
  <c r="K54" i="3"/>
  <c r="K88" i="3" s="1"/>
  <c r="AB88" i="3" s="1"/>
  <c r="AB90" i="3" s="1"/>
  <c r="M54" i="3"/>
  <c r="M88" i="3" s="1"/>
  <c r="AD88" i="3" s="1"/>
  <c r="AD90" i="3" s="1"/>
  <c r="O54" i="3"/>
  <c r="Q54" i="3"/>
  <c r="S54" i="3"/>
  <c r="O55" i="3"/>
  <c r="Q55" i="3"/>
  <c r="C56" i="3"/>
  <c r="E56" i="3"/>
  <c r="G56" i="3"/>
  <c r="I56" i="3"/>
  <c r="K56" i="3"/>
  <c r="M56" i="3"/>
  <c r="O56" i="3"/>
  <c r="Q56" i="3"/>
  <c r="S56" i="3"/>
  <c r="O57" i="3"/>
  <c r="O88" i="3" s="1"/>
  <c r="AF88" i="3" s="1"/>
  <c r="AF90" i="3" s="1"/>
  <c r="Q57" i="3"/>
  <c r="Q88" i="3" s="1"/>
  <c r="AH88" i="3" s="1"/>
  <c r="AH90" i="3" s="1"/>
  <c r="C58" i="3"/>
  <c r="C88" i="3" s="1"/>
  <c r="T88" i="3" s="1"/>
  <c r="T90" i="3" s="1"/>
  <c r="E58" i="3"/>
  <c r="G58" i="3"/>
  <c r="I58" i="3"/>
  <c r="K58" i="3"/>
  <c r="M58" i="3"/>
  <c r="O58" i="3"/>
  <c r="Q58" i="3"/>
  <c r="S58" i="3"/>
  <c r="O59" i="3"/>
  <c r="Q59" i="3"/>
  <c r="C60" i="3"/>
  <c r="E60" i="3"/>
  <c r="G60" i="3"/>
  <c r="I60" i="3"/>
  <c r="I88" i="3" s="1"/>
  <c r="Z88" i="3" s="1"/>
  <c r="Z90" i="3" s="1"/>
  <c r="K60" i="3"/>
  <c r="M60" i="3"/>
  <c r="O60" i="3"/>
  <c r="Q60" i="3"/>
  <c r="S60" i="3"/>
  <c r="O61" i="3"/>
  <c r="Q61" i="3"/>
  <c r="C62" i="3"/>
  <c r="E62" i="3"/>
  <c r="G62" i="3"/>
  <c r="I62" i="3"/>
  <c r="K62" i="3"/>
  <c r="M62" i="3"/>
  <c r="O62" i="3"/>
  <c r="Q62" i="3"/>
  <c r="S62" i="3"/>
  <c r="O63" i="3"/>
  <c r="Q63" i="3"/>
  <c r="C64" i="3"/>
  <c r="E64" i="3"/>
  <c r="G64" i="3"/>
  <c r="I64" i="3"/>
  <c r="K64" i="3"/>
  <c r="M64" i="3"/>
  <c r="O64" i="3"/>
  <c r="Q64" i="3"/>
  <c r="S64" i="3"/>
  <c r="O65" i="3"/>
  <c r="Q65" i="3"/>
  <c r="C66" i="3"/>
  <c r="E66" i="3"/>
  <c r="G66" i="3"/>
  <c r="I66" i="3"/>
  <c r="K66" i="3"/>
  <c r="M66" i="3"/>
  <c r="O66" i="3"/>
  <c r="Q66" i="3"/>
  <c r="S66" i="3"/>
  <c r="O67" i="3"/>
  <c r="Q67" i="3"/>
  <c r="C68" i="3"/>
  <c r="E68" i="3"/>
  <c r="G68" i="3"/>
  <c r="I68" i="3"/>
  <c r="K68" i="3"/>
  <c r="M68" i="3"/>
  <c r="O68" i="3"/>
  <c r="Q68" i="3"/>
  <c r="S68" i="3"/>
  <c r="O69" i="3"/>
  <c r="Q69" i="3"/>
  <c r="C70" i="3"/>
  <c r="E70" i="3"/>
  <c r="G70" i="3"/>
  <c r="I70" i="3"/>
  <c r="K70" i="3"/>
  <c r="M70" i="3"/>
  <c r="O70" i="3"/>
  <c r="Q70" i="3"/>
  <c r="S70" i="3"/>
  <c r="O71" i="3"/>
  <c r="Q71" i="3"/>
  <c r="C72" i="3"/>
  <c r="E72" i="3"/>
  <c r="G72" i="3"/>
  <c r="I72" i="3"/>
  <c r="K72" i="3"/>
  <c r="M72" i="3"/>
  <c r="O72" i="3"/>
  <c r="Q72" i="3"/>
  <c r="S72" i="3"/>
  <c r="O73" i="3"/>
  <c r="Q73" i="3"/>
  <c r="G74" i="3"/>
  <c r="I74" i="3"/>
  <c r="K74" i="3"/>
  <c r="M74" i="3"/>
  <c r="O74" i="3"/>
  <c r="Q74" i="3"/>
  <c r="S74" i="3"/>
  <c r="O75" i="3"/>
  <c r="Q75" i="3"/>
  <c r="G76" i="3"/>
  <c r="I76" i="3"/>
  <c r="K76" i="3"/>
  <c r="M76" i="3"/>
  <c r="O76" i="3"/>
  <c r="Q76" i="3"/>
  <c r="S76" i="3"/>
  <c r="G77" i="3"/>
  <c r="I77" i="3"/>
  <c r="O77" i="3"/>
  <c r="Q77" i="3"/>
  <c r="G78" i="3"/>
  <c r="I78" i="3"/>
  <c r="K78" i="3"/>
  <c r="M78" i="3"/>
  <c r="O78" i="3"/>
  <c r="Q78" i="3"/>
  <c r="O79" i="3"/>
  <c r="Q79" i="3"/>
  <c r="G80" i="3"/>
  <c r="I80" i="3"/>
  <c r="K80" i="3"/>
  <c r="M80" i="3"/>
  <c r="O80" i="3"/>
  <c r="Q80" i="3"/>
  <c r="O81" i="3"/>
  <c r="Q81" i="3"/>
  <c r="G82" i="3"/>
  <c r="I82" i="3"/>
  <c r="K82" i="3"/>
  <c r="M82" i="3"/>
  <c r="O82" i="3"/>
  <c r="Q82" i="3"/>
  <c r="O83" i="3"/>
  <c r="Q83" i="3"/>
  <c r="O84" i="3"/>
  <c r="Q84" i="3"/>
  <c r="O85" i="3"/>
  <c r="Q85" i="3"/>
  <c r="O86" i="3"/>
  <c r="AH86" i="3"/>
  <c r="Q86" i="3" s="1"/>
  <c r="O87" i="3"/>
  <c r="Q87" i="3"/>
  <c r="E88" i="3"/>
  <c r="V88" i="3" s="1"/>
  <c r="V90" i="3" s="1"/>
  <c r="G88" i="3"/>
  <c r="T89" i="3"/>
  <c r="V89" i="3"/>
  <c r="X89" i="3"/>
  <c r="Z89" i="3"/>
  <c r="AB89" i="3"/>
  <c r="AD89" i="3"/>
  <c r="AF89" i="3"/>
  <c r="AH89" i="3"/>
  <c r="G7" i="2"/>
  <c r="G39" i="2" s="1"/>
  <c r="Y39" i="2" s="1"/>
  <c r="I7" i="2"/>
  <c r="M7" i="2" s="1"/>
  <c r="K7" i="2"/>
  <c r="O7" i="2" s="1"/>
  <c r="G9" i="2"/>
  <c r="K9" i="2" s="1"/>
  <c r="O9" i="2" s="1"/>
  <c r="I9" i="2"/>
  <c r="M9" i="2" s="1"/>
  <c r="Q9" i="2" s="1"/>
  <c r="G11" i="2"/>
  <c r="I11" i="2"/>
  <c r="K11" i="2"/>
  <c r="M11" i="2"/>
  <c r="Q11" i="2" s="1"/>
  <c r="O11" i="2"/>
  <c r="G13" i="2"/>
  <c r="K13" i="2" s="1"/>
  <c r="O13" i="2" s="1"/>
  <c r="I13" i="2"/>
  <c r="M13" i="2" s="1"/>
  <c r="Q13" i="2" s="1"/>
  <c r="G15" i="2"/>
  <c r="I15" i="2"/>
  <c r="M15" i="2" s="1"/>
  <c r="Q15" i="2" s="1"/>
  <c r="K15" i="2"/>
  <c r="O15" i="2"/>
  <c r="G17" i="2"/>
  <c r="I17" i="2"/>
  <c r="K17" i="2"/>
  <c r="M17" i="2"/>
  <c r="Q17" i="2" s="1"/>
  <c r="O17" i="2"/>
  <c r="G19" i="2"/>
  <c r="I19" i="2"/>
  <c r="K19" i="2"/>
  <c r="O19" i="2" s="1"/>
  <c r="M19" i="2"/>
  <c r="Q19" i="2" s="1"/>
  <c r="G21" i="2"/>
  <c r="I21" i="2"/>
  <c r="K21" i="2"/>
  <c r="M21" i="2"/>
  <c r="O21" i="2"/>
  <c r="Q21" i="2"/>
  <c r="G23" i="2"/>
  <c r="I23" i="2"/>
  <c r="M23" i="2" s="1"/>
  <c r="Q23" i="2" s="1"/>
  <c r="K23" i="2"/>
  <c r="O23" i="2" s="1"/>
  <c r="G25" i="2"/>
  <c r="K25" i="2" s="1"/>
  <c r="O25" i="2" s="1"/>
  <c r="I25" i="2"/>
  <c r="M25" i="2" s="1"/>
  <c r="Q25" i="2" s="1"/>
  <c r="C39" i="2"/>
  <c r="E39" i="2"/>
  <c r="U39" i="2"/>
  <c r="W39" i="2"/>
  <c r="E46" i="2"/>
  <c r="G46" i="2"/>
  <c r="I46" i="2"/>
  <c r="K46" i="2"/>
  <c r="M46" i="2"/>
  <c r="O46" i="2"/>
  <c r="Q46" i="2"/>
  <c r="E48" i="2"/>
  <c r="I48" i="2" s="1"/>
  <c r="G48" i="2"/>
  <c r="K48" i="2"/>
  <c r="O48" i="2" s="1"/>
  <c r="E50" i="2"/>
  <c r="G50" i="2"/>
  <c r="I50" i="2"/>
  <c r="K50" i="2"/>
  <c r="M50" i="2"/>
  <c r="O50" i="2"/>
  <c r="Q50" i="2"/>
  <c r="E52" i="2"/>
  <c r="I52" i="2" s="1"/>
  <c r="M52" i="2" s="1"/>
  <c r="Q52" i="2" s="1"/>
  <c r="G52" i="2"/>
  <c r="K52" i="2" s="1"/>
  <c r="O52" i="2" s="1"/>
  <c r="G54" i="2"/>
  <c r="I54" i="2"/>
  <c r="M54" i="2" s="1"/>
  <c r="Q54" i="2" s="1"/>
  <c r="K54" i="2"/>
  <c r="O54" i="2"/>
  <c r="G56" i="2"/>
  <c r="I56" i="2"/>
  <c r="K56" i="2"/>
  <c r="M56" i="2"/>
  <c r="Q56" i="2" s="1"/>
  <c r="O56" i="2"/>
  <c r="G58" i="2"/>
  <c r="I58" i="2"/>
  <c r="K58" i="2"/>
  <c r="O58" i="2" s="1"/>
  <c r="M58" i="2"/>
  <c r="Q58" i="2" s="1"/>
  <c r="G60" i="2"/>
  <c r="I60" i="2"/>
  <c r="K60" i="2"/>
  <c r="M60" i="2"/>
  <c r="O60" i="2"/>
  <c r="Q60" i="2"/>
  <c r="E62" i="2"/>
  <c r="G62" i="2"/>
  <c r="K62" i="2" s="1"/>
  <c r="O62" i="2" s="1"/>
  <c r="I62" i="2"/>
  <c r="M62" i="2" s="1"/>
  <c r="Q62" i="2" s="1"/>
  <c r="G64" i="2"/>
  <c r="K64" i="2" s="1"/>
  <c r="O64" i="2" s="1"/>
  <c r="I64" i="2"/>
  <c r="M64" i="2"/>
  <c r="Q64" i="2"/>
  <c r="G66" i="2"/>
  <c r="I66" i="2"/>
  <c r="K66" i="2"/>
  <c r="M66" i="2"/>
  <c r="O66" i="2"/>
  <c r="Q66" i="2"/>
  <c r="K68" i="2"/>
  <c r="O68" i="2" s="1"/>
  <c r="M68" i="2"/>
  <c r="Q68" i="2"/>
  <c r="K70" i="2"/>
  <c r="O70" i="2" s="1"/>
  <c r="M70" i="2"/>
  <c r="Q70" i="2"/>
  <c r="C72" i="2"/>
  <c r="U72" i="2"/>
  <c r="G7" i="1"/>
  <c r="AH43" i="6" l="1"/>
  <c r="AH45" i="6" s="1"/>
  <c r="O45" i="3"/>
  <c r="O39" i="2"/>
  <c r="M45" i="3"/>
  <c r="AE45" i="3" s="1"/>
  <c r="Q7" i="3"/>
  <c r="Q45" i="3" s="1"/>
  <c r="AI45" i="3" s="1"/>
  <c r="Q7" i="2"/>
  <c r="Q39" i="2" s="1"/>
  <c r="M39" i="2"/>
  <c r="AE39" i="2" s="1"/>
  <c r="I72" i="2"/>
  <c r="AA72" i="2" s="1"/>
  <c r="M48" i="2"/>
  <c r="AF43" i="6"/>
  <c r="AF45" i="6" s="1"/>
  <c r="AB43" i="4"/>
  <c r="AB45" i="4" s="1"/>
  <c r="O72" i="2"/>
  <c r="AG72" i="2" s="1"/>
  <c r="X43" i="5"/>
  <c r="X45" i="5" s="1"/>
  <c r="X43" i="6"/>
  <c r="X45" i="6" s="1"/>
  <c r="AH43" i="4"/>
  <c r="AH45" i="4" s="1"/>
  <c r="AF43" i="5"/>
  <c r="AF45" i="5" s="1"/>
  <c r="X88" i="3"/>
  <c r="X90" i="3" s="1"/>
  <c r="AF43" i="4"/>
  <c r="AF45" i="4" s="1"/>
  <c r="AD43" i="5"/>
  <c r="AD45" i="5" s="1"/>
  <c r="G45" i="3"/>
  <c r="Y45" i="3" s="1"/>
  <c r="I25" i="4"/>
  <c r="I43" i="4" s="1"/>
  <c r="K39" i="2"/>
  <c r="AC39" i="2" s="1"/>
  <c r="K72" i="2"/>
  <c r="I39" i="2"/>
  <c r="AA39" i="2" s="1"/>
  <c r="G72" i="2"/>
  <c r="Y72" i="2" s="1"/>
  <c r="E72" i="2"/>
  <c r="W72" i="2" s="1"/>
  <c r="Z44" i="4"/>
  <c r="K45" i="3"/>
  <c r="Z43" i="4" l="1"/>
  <c r="Z45" i="4" s="1"/>
  <c r="AD43" i="4"/>
  <c r="AD45" i="4" s="1"/>
  <c r="AC45" i="3"/>
  <c r="AC72" i="2"/>
  <c r="Q48" i="2"/>
  <c r="Q72" i="2" s="1"/>
  <c r="M72" i="2"/>
  <c r="AE72" i="2" s="1"/>
  <c r="AI39" i="2"/>
  <c r="AG39" i="2"/>
  <c r="AG45" i="3"/>
  <c r="AI72" i="2" l="1"/>
</calcChain>
</file>

<file path=xl/sharedStrings.xml><?xml version="1.0" encoding="utf-8"?>
<sst xmlns="http://schemas.openxmlformats.org/spreadsheetml/2006/main" count="448" uniqueCount="58">
  <si>
    <t>Total</t>
  </si>
  <si>
    <t>Delta Hotels &amp; Resorts</t>
  </si>
  <si>
    <t>Autograph Collection</t>
  </si>
  <si>
    <t>The Ritz-Carlton</t>
  </si>
  <si>
    <t>TownePlace Suites</t>
  </si>
  <si>
    <t>SpringHill Suites</t>
  </si>
  <si>
    <t>x</t>
  </si>
  <si>
    <t>Courtyard</t>
  </si>
  <si>
    <t>Protea Hotels</t>
  </si>
  <si>
    <t>Fairfield Inn &amp; Suites</t>
  </si>
  <si>
    <t>Residence Inn</t>
  </si>
  <si>
    <t>Marriott Executive Apartments</t>
  </si>
  <si>
    <t xml:space="preserve">Renaissance </t>
  </si>
  <si>
    <t xml:space="preserve">Marriott Hotels </t>
  </si>
  <si>
    <t>Rooms</t>
  </si>
  <si>
    <t>Units</t>
  </si>
  <si>
    <t>4th Quarter YTD</t>
  </si>
  <si>
    <t>3rd Quarter YTD</t>
  </si>
  <si>
    <t>2nd Quarter YTD</t>
  </si>
  <si>
    <t>1st Quarter</t>
  </si>
  <si>
    <t>AC By Marriott</t>
  </si>
  <si>
    <t>-</t>
  </si>
  <si>
    <t>Renaissance</t>
  </si>
  <si>
    <t>Marriott Hotels</t>
  </si>
  <si>
    <t>IX.     DEFLAGGED HOTELS</t>
  </si>
  <si>
    <t>Quarterly Activity</t>
  </si>
  <si>
    <t>CHECK</t>
  </si>
  <si>
    <t>Aloft Hotels</t>
  </si>
  <si>
    <t>Autograph</t>
  </si>
  <si>
    <t>Luxury Collection</t>
  </si>
  <si>
    <t>Westin</t>
  </si>
  <si>
    <t>W Hotels</t>
  </si>
  <si>
    <t>Four Points</t>
  </si>
  <si>
    <t>Sheraton</t>
  </si>
  <si>
    <t>Ritz Carlton</t>
  </si>
  <si>
    <t>AC by Marriott</t>
  </si>
  <si>
    <t>EDITION</t>
  </si>
  <si>
    <t>Delta Hotels</t>
  </si>
  <si>
    <t>Variance</t>
  </si>
  <si>
    <t xml:space="preserve">Deflags per IRR </t>
  </si>
  <si>
    <t>Tribute Portfolio</t>
  </si>
  <si>
    <t>Protea</t>
  </si>
  <si>
    <t>Le Meridien</t>
  </si>
  <si>
    <t>Fairfield By Marriott</t>
  </si>
  <si>
    <t>Brand</t>
  </si>
  <si>
    <t xml:space="preserve">4th Quarter </t>
  </si>
  <si>
    <t xml:space="preserve">3rd Quarter </t>
  </si>
  <si>
    <t xml:space="preserve">2nd Quarter </t>
  </si>
  <si>
    <t>St. Regis</t>
  </si>
  <si>
    <t>Fairfield by Marriott</t>
  </si>
  <si>
    <t>Element</t>
  </si>
  <si>
    <t>Springhill Suites</t>
  </si>
  <si>
    <t>Renaissance Hotels</t>
  </si>
  <si>
    <t>JW Hotels</t>
  </si>
  <si>
    <t>The Luxury Collection</t>
  </si>
  <si>
    <t>Autogragh Collection</t>
  </si>
  <si>
    <t>Delta Hotels by Marriott</t>
  </si>
  <si>
    <t>AC Hotels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</si>
</sst>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1"/>
      <name val="Times New Roman"/>
      <family val="1"/>
    </font>
    <font>
      <sz val="11"/>
      <color rgb="FFC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164" fontId="1" fillId="0" borderId="0" xfId="1" applyNumberFormat="1" applyFont="1" applyFill="1" applyBorder="1"/>
    <xf numFmtId="164" fontId="2" fillId="0" borderId="0" xfId="1" applyNumberFormat="1" applyFont="1" applyFill="1" applyBorder="1"/>
    <xf numFmtId="164" fontId="0" fillId="0" borderId="0" xfId="1" applyNumberFormat="1" applyFont="1"/>
    <xf numFmtId="164" fontId="3" fillId="0" borderId="1" xfId="1" applyNumberFormat="1" applyFont="1" applyFill="1" applyBorder="1" applyProtection="1"/>
    <xf numFmtId="164" fontId="3" fillId="0" borderId="0" xfId="1" applyNumberFormat="1" applyFont="1" applyFill="1" applyBorder="1" applyProtection="1"/>
    <xf numFmtId="0" fontId="2" fillId="0" borderId="0" xfId="0" applyFont="1"/>
    <xf numFmtId="0" fontId="3" fillId="0" borderId="0" xfId="0" applyFont="1"/>
    <xf numFmtId="164" fontId="3" fillId="0" borderId="0" xfId="1" applyNumberFormat="1" applyFont="1" applyFill="1" applyProtection="1"/>
    <xf numFmtId="0" fontId="4" fillId="0" borderId="0" xfId="0" applyFont="1" applyAlignment="1">
      <alignment horizontal="left" indent="2"/>
    </xf>
    <xf numFmtId="164" fontId="5" fillId="0" borderId="0" xfId="1" applyNumberFormat="1" applyFont="1" applyFill="1" applyBorder="1" applyProtection="1"/>
    <xf numFmtId="164" fontId="3" fillId="0" borderId="0" xfId="1" applyNumberFormat="1" applyFont="1" applyProtection="1"/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/>
    <xf numFmtId="37" fontId="4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Continuous"/>
    </xf>
    <xf numFmtId="0" fontId="9" fillId="0" borderId="0" xfId="0" applyFont="1" applyAlignment="1">
      <alignment horizontal="left"/>
    </xf>
    <xf numFmtId="0" fontId="10" fillId="0" borderId="0" xfId="0" applyFont="1"/>
    <xf numFmtId="164" fontId="3" fillId="0" borderId="0" xfId="1" applyNumberFormat="1" applyFont="1" applyBorder="1" applyProtection="1"/>
    <xf numFmtId="164" fontId="3" fillId="0" borderId="3" xfId="1" applyNumberFormat="1" applyFont="1" applyFill="1" applyBorder="1" applyProtection="1"/>
    <xf numFmtId="164" fontId="3" fillId="0" borderId="2" xfId="1" applyNumberFormat="1" applyFont="1" applyFill="1" applyBorder="1" applyProtection="1"/>
    <xf numFmtId="164" fontId="6" fillId="0" borderId="0" xfId="1" applyNumberFormat="1" applyFont="1" applyFill="1" applyBorder="1" applyProtection="1"/>
    <xf numFmtId="164" fontId="3" fillId="0" borderId="1" xfId="1" applyNumberFormat="1" applyFont="1" applyBorder="1" applyProtection="1"/>
    <xf numFmtId="164" fontId="3" fillId="0" borderId="0" xfId="1" applyNumberFormat="1" applyFont="1" applyAlignment="1" applyProtection="1">
      <alignment horizontal="center"/>
    </xf>
    <xf numFmtId="164" fontId="3" fillId="0" borderId="0" xfId="1" applyNumberFormat="1" applyFont="1" applyAlignment="1" applyProtection="1">
      <alignment horizontal="right"/>
    </xf>
    <xf numFmtId="37" fontId="4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0" xfId="0" applyFont="1"/>
    <xf numFmtId="164" fontId="4" fillId="0" borderId="0" xfId="1" applyNumberFormat="1" applyFont="1"/>
    <xf numFmtId="37" fontId="4" fillId="0" borderId="4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0" fillId="0" borderId="0" xfId="1" applyFont="1"/>
    <xf numFmtId="164" fontId="12" fillId="0" borderId="0" xfId="0" applyNumberFormat="1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1" fillId="0" borderId="0" xfId="0" applyFont="1"/>
    <xf numFmtId="164" fontId="6" fillId="0" borderId="1" xfId="1" applyNumberFormat="1" applyFont="1" applyFill="1" applyBorder="1" applyProtection="1"/>
    <xf numFmtId="164" fontId="6" fillId="0" borderId="0" xfId="1" applyNumberFormat="1" applyFont="1" applyBorder="1" applyProtection="1"/>
    <xf numFmtId="0" fontId="1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dgfinrp/2015%20Report%20Format/IRR/Q1/Q1_15%20IR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dgfinrp/2006%20Report%20Format/IRR/Q4/Supporting%20Files/Open_Close_Q4_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sheet\2001%20Fiscal%20Year\0009\Closing\StmtOpResultsP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Units Input"/>
      <sheetName val="Rooms Input"/>
      <sheetName val="Lodging Products - Props"/>
      <sheetName val="Lodging Products - Rooms"/>
      <sheetName val="Rolling Activity"/>
      <sheetName val="YTD Conversions &amp; Gross Opening"/>
      <sheetName val="Worldwide by Owner"/>
      <sheetName val="NALO by Owner"/>
      <sheetName val="INTL by Owner"/>
      <sheetName val="Canadian Reconciliation"/>
      <sheetName val="MHR"/>
      <sheetName val="MEA"/>
      <sheetName val="RHR"/>
      <sheetName val="AUTO"/>
      <sheetName val="GAYLORD"/>
      <sheetName val="PROTEA"/>
      <sheetName val="DELTA"/>
      <sheetName val="RITZ-CARLTON"/>
      <sheetName val="BULGARI"/>
      <sheetName val="EDITION"/>
      <sheetName val="CY"/>
      <sheetName val="RI"/>
      <sheetName val="TPS"/>
      <sheetName val="FFIS"/>
      <sheetName val="SHS"/>
      <sheetName val="ACBM"/>
      <sheetName val="MOXY"/>
      <sheetName val="MVW"/>
    </sheetNames>
    <sheetDataSet>
      <sheetData sheetId="0">
        <row r="2">
          <cell r="C2">
            <v>2015</v>
          </cell>
        </row>
        <row r="4">
          <cell r="C4" t="str">
            <v>1st Qtr</v>
          </cell>
        </row>
        <row r="5">
          <cell r="C5" t="str">
            <v>4th Qtr</v>
          </cell>
        </row>
        <row r="6">
          <cell r="C6">
            <v>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2</v>
          </cell>
        </row>
      </sheetData>
      <sheetData sheetId="9">
        <row r="7">
          <cell r="F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Q4"/>
      <sheetName val="Tm"/>
      <sheetName val="Brand"/>
    </sheetNames>
    <sheetDataSet>
      <sheetData sheetId="0">
        <row r="4">
          <cell r="A4" t="str">
            <v>Opened</v>
          </cell>
          <cell r="C4" t="str">
            <v>Franchised</v>
          </cell>
        </row>
        <row r="5">
          <cell r="A5" t="str">
            <v>Closed</v>
          </cell>
          <cell r="C5" t="str">
            <v>Managed</v>
          </cell>
        </row>
        <row r="6">
          <cell r="A6" t="str">
            <v>Transfer To</v>
          </cell>
          <cell r="C6" t="str">
            <v>Owned</v>
          </cell>
        </row>
        <row r="7">
          <cell r="A7" t="str">
            <v>Transfer Fr</v>
          </cell>
          <cell r="C7" t="str">
            <v xml:space="preserve">Leased </v>
          </cell>
        </row>
        <row r="8">
          <cell r="A8" t="str">
            <v>Misc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Disclaimer"/>
      <sheetName val="Table "/>
      <sheetName val="Results"/>
      <sheetName val="Stats"/>
      <sheetName val="MHRS Q3"/>
      <sheetName val="RITZ Q3"/>
      <sheetName val="REN Q3"/>
      <sheetName val="Int'l MHRS Q3"/>
      <sheetName val="Int'l CY &amp; Ren Q3"/>
      <sheetName val="CY Q3"/>
      <sheetName val="FFI Q3"/>
      <sheetName val="SHS Q3"/>
      <sheetName val="RI Q3"/>
      <sheetName val="TPS Q3"/>
      <sheetName val="CL &amp; Other Q3"/>
      <sheetName val="MVCI Q3"/>
      <sheetName val="SLS Q3"/>
      <sheetName val="MDS Q3"/>
      <sheetName val="Int Exp &amp; Inc"/>
      <sheetName val="CorpExp Q3"/>
      <sheetName val="YTD Results"/>
      <sheetName val="YTD Stats"/>
      <sheetName val="MHRS YTD"/>
      <sheetName val="RITZ YTD"/>
      <sheetName val="REN YTD"/>
      <sheetName val="Int'l MHRS YTD"/>
      <sheetName val="Int'l CY &amp; Ren YTD"/>
      <sheetName val="CY YTD"/>
      <sheetName val="FFI YTD"/>
      <sheetName val="SHS YTD"/>
      <sheetName val="RI YTD"/>
      <sheetName val="TPS YTD"/>
      <sheetName val="CL &amp; Other Q3 YTD"/>
      <sheetName val="MVCI YTD"/>
      <sheetName val="SLS YTD"/>
      <sheetName val="MDS YTD"/>
      <sheetName val="Int Exp YTD"/>
      <sheetName val="CorpExp YTD"/>
      <sheetName val="MHRS Q2"/>
      <sheetName val="Ren Q2"/>
      <sheetName val="CY Q2"/>
      <sheetName val="RI Q2"/>
      <sheetName val="TPS Q2"/>
      <sheetName val="FFI Q2"/>
      <sheetName val="SHS Q2"/>
      <sheetName val="Int'l MHRS Q2"/>
      <sheetName val="Int'l CY &amp; Ren Q2"/>
      <sheetName val="Ritz Q2 "/>
      <sheetName val="MVCI Q2"/>
      <sheetName val="CL &amp; Other Q2"/>
      <sheetName val="MDS Q2"/>
      <sheetName val="SLS Q2"/>
      <sheetName val="Int Exp &amp; Inc "/>
      <sheetName val="CorpExp Q2"/>
      <sheetName val="CL &amp; Other Q2YTD"/>
      <sheetName val="Int Exp &amp; Inc YTD"/>
    </sheetNames>
    <sheetDataSet>
      <sheetData sheetId="0">
        <row r="1">
          <cell r="J1" t="str">
            <v>THIRD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02EA9-99E3-4B80-A7D6-8523D1C3C3BF}">
  <sheetPr>
    <tabColor theme="0" tint="-0.249977111117893"/>
    <pageSetUpPr fitToPage="1"/>
  </sheetPr>
  <dimension ref="A1:R85"/>
  <sheetViews>
    <sheetView tabSelected="1" view="pageBreakPreview" zoomScale="60" zoomScaleNormal="60" workbookViewId="0"/>
  </sheetViews>
  <sheetFormatPr defaultRowHeight="15" x14ac:dyDescent="0.25"/>
  <cols>
    <col min="1" max="1" width="36.140625" customWidth="1"/>
    <col min="2" max="2" width="2.5703125" customWidth="1"/>
    <col min="3" max="3" width="12.7109375" customWidth="1"/>
    <col min="4" max="4" width="2.7109375" customWidth="1"/>
    <col min="5" max="5" width="12.7109375" customWidth="1"/>
    <col min="6" max="6" width="5.28515625" customWidth="1"/>
    <col min="7" max="7" width="12.5703125" customWidth="1" collapsed="1"/>
    <col min="8" max="8" width="2.7109375" customWidth="1"/>
    <col min="9" max="9" width="12.5703125" customWidth="1"/>
    <col min="10" max="10" width="5.28515625" customWidth="1"/>
    <col min="11" max="11" width="12.5703125" customWidth="1"/>
    <col min="12" max="12" width="2.7109375" customWidth="1"/>
    <col min="13" max="13" width="12.7109375" customWidth="1"/>
    <col min="14" max="14" width="5.28515625" customWidth="1"/>
    <col min="15" max="15" width="12.5703125" customWidth="1"/>
    <col min="16" max="16" width="3.140625" customWidth="1"/>
    <col min="17" max="17" width="12.5703125" customWidth="1"/>
  </cols>
  <sheetData>
    <row r="1" spans="1:18" s="7" customFormat="1" ht="26.25" x14ac:dyDescent="0.4">
      <c r="A1" s="31" t="s">
        <v>24</v>
      </c>
      <c r="B1" s="31"/>
      <c r="C1" s="31"/>
      <c r="D1" s="31"/>
      <c r="E1" s="31"/>
      <c r="F1" s="31"/>
    </row>
    <row r="2" spans="1:18" s="7" customFormat="1" ht="18" x14ac:dyDescent="0.25"/>
    <row r="3" spans="1:18" s="7" customFormat="1" ht="20.25" x14ac:dyDescent="0.3">
      <c r="C3" s="19">
        <v>2013</v>
      </c>
      <c r="D3" s="19"/>
      <c r="E3" s="19"/>
      <c r="F3" s="21"/>
      <c r="G3" s="19">
        <v>2013</v>
      </c>
      <c r="H3" s="19"/>
      <c r="I3" s="19"/>
      <c r="J3" s="30"/>
      <c r="K3" s="19">
        <v>2013</v>
      </c>
      <c r="L3" s="19"/>
      <c r="M3" s="19"/>
      <c r="O3" s="19">
        <v>2013</v>
      </c>
      <c r="P3" s="19"/>
      <c r="Q3" s="19"/>
    </row>
    <row r="4" spans="1:18" s="7" customFormat="1" ht="18" x14ac:dyDescent="0.25">
      <c r="C4" s="17" t="s">
        <v>19</v>
      </c>
      <c r="D4" s="17"/>
      <c r="E4" s="17"/>
      <c r="G4" s="17" t="s">
        <v>18</v>
      </c>
      <c r="H4" s="17"/>
      <c r="I4" s="17"/>
      <c r="J4" s="29"/>
      <c r="K4" s="17" t="s">
        <v>17</v>
      </c>
      <c r="L4" s="17"/>
      <c r="M4" s="17"/>
      <c r="O4" s="17" t="s">
        <v>16</v>
      </c>
      <c r="P4" s="17"/>
      <c r="Q4" s="17"/>
    </row>
    <row r="5" spans="1:18" s="7" customFormat="1" ht="18" x14ac:dyDescent="0.25">
      <c r="C5" s="13" t="s">
        <v>15</v>
      </c>
      <c r="D5" s="14"/>
      <c r="E5" s="13" t="s">
        <v>14</v>
      </c>
      <c r="F5" s="16"/>
      <c r="G5" s="13" t="s">
        <v>15</v>
      </c>
      <c r="H5" s="14"/>
      <c r="I5" s="13" t="s">
        <v>14</v>
      </c>
      <c r="J5" s="14"/>
      <c r="K5" s="13" t="s">
        <v>15</v>
      </c>
      <c r="L5" s="14"/>
      <c r="M5" s="13" t="s">
        <v>14</v>
      </c>
      <c r="O5" s="13" t="s">
        <v>15</v>
      </c>
      <c r="P5" s="14"/>
      <c r="Q5" s="13" t="s">
        <v>14</v>
      </c>
    </row>
    <row r="6" spans="1:18" s="7" customFormat="1" ht="18" x14ac:dyDescent="0.25"/>
    <row r="7" spans="1:18" s="7" customFormat="1" ht="18" x14ac:dyDescent="0.25">
      <c r="A7" s="7" t="s">
        <v>23</v>
      </c>
      <c r="C7" s="11">
        <v>3</v>
      </c>
      <c r="D7" s="11"/>
      <c r="E7" s="11">
        <v>826</v>
      </c>
      <c r="F7" s="11"/>
      <c r="G7" s="11">
        <f>3+5</f>
        <v>8</v>
      </c>
      <c r="H7" s="11"/>
      <c r="I7" s="11">
        <v>2215</v>
      </c>
      <c r="J7" s="11"/>
      <c r="K7" s="11">
        <v>10</v>
      </c>
      <c r="L7" s="11"/>
      <c r="M7" s="11">
        <v>3134</v>
      </c>
      <c r="N7" s="11"/>
      <c r="O7" s="11">
        <v>13</v>
      </c>
      <c r="P7" s="11"/>
      <c r="Q7" s="11">
        <v>4220</v>
      </c>
      <c r="R7" s="11"/>
    </row>
    <row r="8" spans="1:18" s="7" customFormat="1" ht="18" x14ac:dyDescent="0.2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s="7" customFormat="1" ht="16.149999999999999" customHeight="1" x14ac:dyDescent="0.25">
      <c r="A9" s="7" t="s">
        <v>22</v>
      </c>
      <c r="C9" s="28">
        <v>2</v>
      </c>
      <c r="D9" s="28"/>
      <c r="E9" s="28">
        <v>682</v>
      </c>
      <c r="F9" s="11"/>
      <c r="G9" s="11">
        <v>3</v>
      </c>
      <c r="H9" s="11"/>
      <c r="I9" s="11">
        <v>1075</v>
      </c>
      <c r="J9" s="11"/>
      <c r="K9" s="11">
        <v>4</v>
      </c>
      <c r="L9" s="11"/>
      <c r="M9" s="11">
        <v>1706</v>
      </c>
      <c r="N9" s="11"/>
      <c r="O9" s="11">
        <v>5</v>
      </c>
      <c r="P9" s="11"/>
      <c r="Q9" s="11">
        <v>2193</v>
      </c>
      <c r="R9" s="11"/>
    </row>
    <row r="10" spans="1:18" s="7" customFormat="1" ht="16.149999999999999" customHeight="1" x14ac:dyDescent="0.2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s="7" customFormat="1" ht="16.149999999999999" customHeight="1" collapsed="1" x14ac:dyDescent="0.25">
      <c r="A11" s="7" t="s">
        <v>20</v>
      </c>
      <c r="C11" s="11">
        <v>1</v>
      </c>
      <c r="D11" s="11"/>
      <c r="E11" s="11">
        <v>69</v>
      </c>
      <c r="F11" s="11"/>
      <c r="G11" s="8">
        <v>5</v>
      </c>
      <c r="H11" s="8"/>
      <c r="I11" s="8">
        <v>397</v>
      </c>
      <c r="J11" s="8"/>
      <c r="K11" s="8">
        <v>5</v>
      </c>
      <c r="L11" s="8"/>
      <c r="M11" s="8">
        <v>397</v>
      </c>
      <c r="N11" s="11"/>
      <c r="O11" s="11">
        <v>5</v>
      </c>
      <c r="P11" s="11"/>
      <c r="Q11" s="11">
        <v>397</v>
      </c>
      <c r="R11" s="11"/>
    </row>
    <row r="12" spans="1:18" s="7" customFormat="1" ht="16.149999999999999" customHeight="1" x14ac:dyDescent="0.25">
      <c r="C12" s="11"/>
      <c r="D12" s="11"/>
      <c r="E12" s="11"/>
      <c r="F12" s="11"/>
      <c r="G12" s="8"/>
      <c r="H12" s="8"/>
      <c r="I12" s="8"/>
      <c r="J12" s="8"/>
      <c r="K12" s="8"/>
      <c r="L12" s="8"/>
      <c r="M12" s="8"/>
      <c r="N12" s="11"/>
      <c r="O12" s="11"/>
      <c r="P12" s="11"/>
      <c r="Q12" s="11"/>
      <c r="R12" s="11"/>
    </row>
    <row r="13" spans="1:18" s="7" customFormat="1" ht="16.149999999999999" customHeight="1" x14ac:dyDescent="0.25">
      <c r="A13" s="7" t="s">
        <v>7</v>
      </c>
      <c r="C13" s="11">
        <v>3</v>
      </c>
      <c r="D13" s="11"/>
      <c r="E13" s="11">
        <v>625</v>
      </c>
      <c r="F13" s="11"/>
      <c r="G13" s="8">
        <v>6</v>
      </c>
      <c r="H13" s="8"/>
      <c r="I13" s="8">
        <v>992</v>
      </c>
      <c r="J13" s="8"/>
      <c r="K13" s="8">
        <v>7</v>
      </c>
      <c r="L13" s="8"/>
      <c r="M13" s="8">
        <v>1083</v>
      </c>
      <c r="N13" s="11"/>
      <c r="O13" s="11">
        <v>7</v>
      </c>
      <c r="P13" s="11"/>
      <c r="Q13" s="11">
        <v>1083</v>
      </c>
      <c r="R13" s="11"/>
    </row>
    <row r="14" spans="1:18" s="7" customFormat="1" ht="16.149999999999999" customHeight="1" x14ac:dyDescent="0.25">
      <c r="C14" s="11"/>
      <c r="D14" s="11"/>
      <c r="E14" s="11"/>
      <c r="F14" s="11"/>
      <c r="G14" s="8"/>
      <c r="H14" s="8"/>
      <c r="I14" s="8"/>
      <c r="J14" s="8"/>
      <c r="K14" s="8"/>
      <c r="L14" s="8"/>
      <c r="M14" s="8"/>
      <c r="N14" s="11"/>
      <c r="O14" s="11"/>
      <c r="P14" s="11"/>
      <c r="Q14" s="11"/>
      <c r="R14" s="11"/>
    </row>
    <row r="15" spans="1:18" s="7" customFormat="1" ht="16.149999999999999" customHeight="1" collapsed="1" x14ac:dyDescent="0.25">
      <c r="A15" s="7" t="s">
        <v>9</v>
      </c>
      <c r="C15" s="11">
        <v>2</v>
      </c>
      <c r="D15" s="11"/>
      <c r="E15" s="11">
        <v>120</v>
      </c>
      <c r="F15" s="11"/>
      <c r="G15" s="11">
        <v>3</v>
      </c>
      <c r="H15" s="11"/>
      <c r="I15" s="11">
        <v>200</v>
      </c>
      <c r="J15" s="11"/>
      <c r="K15" s="11">
        <v>6</v>
      </c>
      <c r="L15" s="11"/>
      <c r="M15" s="11">
        <v>469</v>
      </c>
      <c r="N15" s="11"/>
      <c r="O15" s="11">
        <v>14</v>
      </c>
      <c r="P15" s="11"/>
      <c r="Q15" s="11">
        <v>1245</v>
      </c>
      <c r="R15" s="11"/>
    </row>
    <row r="16" spans="1:18" s="7" customFormat="1" ht="16.149999999999999" customHeight="1" x14ac:dyDescent="0.2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s="7" customFormat="1" ht="16.149999999999999" customHeight="1" x14ac:dyDescent="0.25">
      <c r="A17" s="7" t="s">
        <v>3</v>
      </c>
      <c r="C17" s="27" t="s">
        <v>21</v>
      </c>
      <c r="D17" s="27"/>
      <c r="E17" s="27" t="s">
        <v>21</v>
      </c>
      <c r="F17" s="11"/>
      <c r="G17" s="11">
        <v>1</v>
      </c>
      <c r="H17" s="11"/>
      <c r="I17" s="11">
        <v>427</v>
      </c>
      <c r="J17" s="11"/>
      <c r="K17" s="11">
        <v>2</v>
      </c>
      <c r="L17" s="11"/>
      <c r="M17" s="11">
        <v>737</v>
      </c>
      <c r="N17" s="11"/>
      <c r="O17" s="11">
        <v>2</v>
      </c>
      <c r="P17" s="11"/>
      <c r="Q17" s="11">
        <v>737</v>
      </c>
      <c r="R17" s="11"/>
    </row>
    <row r="18" spans="1:18" s="7" customFormat="1" ht="16.149999999999999" customHeight="1" x14ac:dyDescent="0.25">
      <c r="C18" s="27"/>
      <c r="D18" s="27"/>
      <c r="E18" s="27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s="7" customFormat="1" ht="16.149999999999999" customHeight="1" x14ac:dyDescent="0.25">
      <c r="A19" s="7" t="s">
        <v>4</v>
      </c>
      <c r="C19" s="27" t="s">
        <v>21</v>
      </c>
      <c r="D19" s="27"/>
      <c r="E19" s="27" t="s">
        <v>21</v>
      </c>
      <c r="F19" s="11"/>
      <c r="G19" s="11">
        <v>1</v>
      </c>
      <c r="H19" s="11"/>
      <c r="I19" s="11">
        <v>95</v>
      </c>
      <c r="J19" s="11"/>
      <c r="K19" s="11">
        <v>1</v>
      </c>
      <c r="L19" s="11"/>
      <c r="M19" s="11">
        <v>95</v>
      </c>
      <c r="N19" s="11"/>
      <c r="O19" s="11">
        <v>1</v>
      </c>
      <c r="P19" s="11"/>
      <c r="Q19" s="11">
        <v>95</v>
      </c>
      <c r="R19" s="11"/>
    </row>
    <row r="20" spans="1:18" s="7" customFormat="1" ht="16.149999999999999" customHeight="1" x14ac:dyDescent="0.25">
      <c r="C20" s="27"/>
      <c r="D20" s="27"/>
      <c r="E20" s="27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s="7" customFormat="1" ht="16.149999999999999" customHeight="1" x14ac:dyDescent="0.25">
      <c r="A21" s="7" t="s">
        <v>10</v>
      </c>
      <c r="C21" s="27" t="s">
        <v>21</v>
      </c>
      <c r="D21" s="27"/>
      <c r="E21" s="27" t="s">
        <v>21</v>
      </c>
      <c r="F21" s="11"/>
      <c r="G21" s="27" t="s">
        <v>21</v>
      </c>
      <c r="H21" s="27"/>
      <c r="I21" s="27" t="s">
        <v>21</v>
      </c>
      <c r="J21" s="11"/>
      <c r="K21" s="27" t="s">
        <v>21</v>
      </c>
      <c r="L21" s="27"/>
      <c r="M21" s="27" t="s">
        <v>21</v>
      </c>
      <c r="N21" s="11"/>
      <c r="O21" s="11">
        <v>1</v>
      </c>
      <c r="P21" s="11"/>
      <c r="Q21" s="11">
        <v>129</v>
      </c>
      <c r="R21" s="11"/>
    </row>
    <row r="22" spans="1:18" s="7" customFormat="1" ht="16.149999999999999" customHeight="1" x14ac:dyDescent="0.2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</row>
    <row r="23" spans="1:18" s="7" customFormat="1" ht="21.75" customHeight="1" collapsed="1" thickBot="1" x14ac:dyDescent="0.3">
      <c r="A23" s="9" t="s">
        <v>0</v>
      </c>
      <c r="B23" s="9"/>
      <c r="C23" s="26">
        <v>11</v>
      </c>
      <c r="D23" s="11"/>
      <c r="E23" s="26">
        <v>2322</v>
      </c>
      <c r="F23" s="11"/>
      <c r="G23" s="26">
        <v>27</v>
      </c>
      <c r="H23" s="11"/>
      <c r="I23" s="26">
        <v>5401</v>
      </c>
      <c r="J23" s="22"/>
      <c r="K23" s="26">
        <v>35</v>
      </c>
      <c r="L23" s="22"/>
      <c r="M23" s="26">
        <v>7621</v>
      </c>
      <c r="N23" s="11"/>
      <c r="O23" s="26">
        <v>48</v>
      </c>
      <c r="P23" s="11"/>
      <c r="Q23" s="26">
        <v>10099</v>
      </c>
      <c r="R23" s="11"/>
    </row>
    <row r="24" spans="1:18" ht="16.149999999999999" customHeight="1" thickTop="1" x14ac:dyDescent="0.25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s="7" customFormat="1" ht="20.25" x14ac:dyDescent="0.3">
      <c r="C26" s="19">
        <v>2014</v>
      </c>
      <c r="D26" s="19"/>
      <c r="E26" s="19"/>
      <c r="F26" s="21"/>
      <c r="G26" s="19">
        <v>2014</v>
      </c>
      <c r="H26" s="19"/>
      <c r="I26" s="19"/>
      <c r="J26" s="20"/>
      <c r="K26" s="19">
        <v>2014</v>
      </c>
      <c r="L26" s="19"/>
      <c r="M26" s="19"/>
      <c r="N26" s="12"/>
      <c r="O26" s="19">
        <v>2014</v>
      </c>
      <c r="P26" s="19"/>
      <c r="Q26" s="19"/>
    </row>
    <row r="27" spans="1:18" s="7" customFormat="1" ht="18" x14ac:dyDescent="0.25">
      <c r="C27" s="17" t="s">
        <v>19</v>
      </c>
      <c r="D27" s="17"/>
      <c r="E27" s="17"/>
      <c r="G27" s="17" t="s">
        <v>18</v>
      </c>
      <c r="H27" s="17"/>
      <c r="I27" s="17"/>
      <c r="J27" s="18"/>
      <c r="K27" s="17" t="s">
        <v>17</v>
      </c>
      <c r="L27" s="17"/>
      <c r="M27" s="17"/>
      <c r="N27" s="12"/>
      <c r="O27" s="17" t="s">
        <v>16</v>
      </c>
      <c r="P27" s="17"/>
      <c r="Q27" s="17"/>
    </row>
    <row r="28" spans="1:18" s="7" customFormat="1" ht="18" x14ac:dyDescent="0.25">
      <c r="C28" s="13" t="s">
        <v>15</v>
      </c>
      <c r="D28" s="14"/>
      <c r="E28" s="13" t="s">
        <v>14</v>
      </c>
      <c r="F28" s="16"/>
      <c r="G28" s="13" t="s">
        <v>15</v>
      </c>
      <c r="H28" s="14"/>
      <c r="I28" s="13" t="s">
        <v>14</v>
      </c>
      <c r="J28" s="15"/>
      <c r="K28" s="13" t="s">
        <v>15</v>
      </c>
      <c r="L28" s="14"/>
      <c r="M28" s="13" t="s">
        <v>14</v>
      </c>
      <c r="N28" s="12"/>
      <c r="O28" s="13" t="s">
        <v>15</v>
      </c>
      <c r="P28" s="14"/>
      <c r="Q28" s="13" t="s">
        <v>14</v>
      </c>
    </row>
    <row r="29" spans="1:18" s="7" customFormat="1" ht="18" x14ac:dyDescent="0.25">
      <c r="J29" s="12"/>
      <c r="N29" s="12"/>
      <c r="O29" s="12"/>
      <c r="P29" s="12"/>
      <c r="Q29" s="12"/>
    </row>
    <row r="30" spans="1:18" s="7" customFormat="1" ht="18" customHeight="1" x14ac:dyDescent="0.25">
      <c r="A30" s="7" t="s">
        <v>13</v>
      </c>
      <c r="C30" s="11">
        <v>1</v>
      </c>
      <c r="D30" s="11"/>
      <c r="E30" s="11">
        <v>314</v>
      </c>
      <c r="G30" s="5">
        <v>2</v>
      </c>
      <c r="H30" s="5"/>
      <c r="I30" s="5">
        <v>750</v>
      </c>
      <c r="J30" s="6"/>
      <c r="K30" s="5">
        <v>4</v>
      </c>
      <c r="L30" s="5"/>
      <c r="M30" s="5">
        <v>1588</v>
      </c>
      <c r="N30" s="6"/>
      <c r="O30" s="5">
        <v>4</v>
      </c>
      <c r="P30" s="5"/>
      <c r="Q30" s="5">
        <v>1588</v>
      </c>
      <c r="R30" s="11"/>
    </row>
    <row r="31" spans="1:18" s="7" customFormat="1" ht="18" customHeight="1" x14ac:dyDescent="0.25">
      <c r="C31" s="11"/>
      <c r="D31" s="11"/>
      <c r="E31" s="11"/>
      <c r="G31" s="5"/>
      <c r="H31" s="5"/>
      <c r="I31" s="5"/>
      <c r="J31" s="6"/>
      <c r="K31" s="5"/>
      <c r="L31" s="5"/>
      <c r="M31" s="5"/>
      <c r="N31" s="6"/>
      <c r="O31" s="5"/>
      <c r="P31" s="5"/>
      <c r="Q31" s="5"/>
      <c r="R31" s="11"/>
    </row>
    <row r="32" spans="1:18" s="7" customFormat="1" ht="18" customHeight="1" x14ac:dyDescent="0.25">
      <c r="A32" s="7" t="s">
        <v>12</v>
      </c>
      <c r="C32" s="8">
        <v>1</v>
      </c>
      <c r="D32" s="8"/>
      <c r="E32" s="8">
        <v>219</v>
      </c>
      <c r="G32" s="5">
        <v>1</v>
      </c>
      <c r="H32" s="5"/>
      <c r="I32" s="5">
        <v>219</v>
      </c>
      <c r="J32" s="6"/>
      <c r="K32" s="5">
        <v>2</v>
      </c>
      <c r="L32" s="5"/>
      <c r="M32" s="5">
        <v>423</v>
      </c>
      <c r="N32" s="6"/>
      <c r="O32" s="5">
        <v>2</v>
      </c>
      <c r="P32" s="5"/>
      <c r="Q32" s="5">
        <v>423</v>
      </c>
      <c r="R32" s="11"/>
    </row>
    <row r="33" spans="1:18" s="7" customFormat="1" ht="18" customHeight="1" x14ac:dyDescent="0.25">
      <c r="C33" s="8"/>
      <c r="D33" s="8"/>
      <c r="E33" s="8"/>
      <c r="G33" s="5"/>
      <c r="H33" s="5"/>
      <c r="I33" s="5"/>
      <c r="J33" s="6"/>
      <c r="K33" s="5"/>
      <c r="L33" s="5"/>
      <c r="M33" s="5"/>
      <c r="N33" s="6"/>
      <c r="O33" s="5"/>
      <c r="P33" s="5"/>
      <c r="Q33" s="5"/>
      <c r="R33" s="11"/>
    </row>
    <row r="34" spans="1:18" s="7" customFormat="1" ht="18" customHeight="1" collapsed="1" x14ac:dyDescent="0.25">
      <c r="A34" s="7" t="s">
        <v>20</v>
      </c>
      <c r="C34" s="8">
        <v>1</v>
      </c>
      <c r="D34" s="8"/>
      <c r="E34" s="8">
        <v>162</v>
      </c>
      <c r="G34" s="5">
        <v>3</v>
      </c>
      <c r="H34" s="5"/>
      <c r="I34" s="5">
        <v>330</v>
      </c>
      <c r="J34" s="6"/>
      <c r="K34" s="5">
        <v>3</v>
      </c>
      <c r="L34" s="5"/>
      <c r="M34" s="5">
        <v>330</v>
      </c>
      <c r="N34" s="6"/>
      <c r="O34" s="5">
        <v>3</v>
      </c>
      <c r="P34" s="5"/>
      <c r="Q34" s="5">
        <v>330</v>
      </c>
      <c r="R34" s="11"/>
    </row>
    <row r="35" spans="1:18" s="7" customFormat="1" ht="18" customHeight="1" x14ac:dyDescent="0.25">
      <c r="C35" s="8"/>
      <c r="D35" s="8"/>
      <c r="E35" s="8"/>
      <c r="G35" s="5"/>
      <c r="H35" s="5"/>
      <c r="I35" s="5"/>
      <c r="J35" s="6"/>
      <c r="K35" s="5"/>
      <c r="L35" s="5"/>
      <c r="M35" s="5"/>
      <c r="N35" s="6"/>
      <c r="O35" s="5"/>
      <c r="P35" s="5"/>
      <c r="Q35" s="5"/>
      <c r="R35" s="11"/>
    </row>
    <row r="36" spans="1:18" s="7" customFormat="1" ht="18" customHeight="1" x14ac:dyDescent="0.25">
      <c r="A36" s="7" t="s">
        <v>3</v>
      </c>
      <c r="C36" s="8">
        <v>1</v>
      </c>
      <c r="D36" s="8"/>
      <c r="E36" s="8">
        <v>307</v>
      </c>
      <c r="G36" s="5">
        <v>1</v>
      </c>
      <c r="H36" s="5"/>
      <c r="I36" s="5">
        <v>307</v>
      </c>
      <c r="J36" s="6"/>
      <c r="K36" s="5">
        <v>1</v>
      </c>
      <c r="L36" s="5"/>
      <c r="M36" s="5">
        <v>307</v>
      </c>
      <c r="N36" s="6"/>
      <c r="O36" s="5">
        <v>1</v>
      </c>
      <c r="P36" s="5"/>
      <c r="Q36" s="5">
        <v>307</v>
      </c>
      <c r="R36" s="11"/>
    </row>
    <row r="37" spans="1:18" s="7" customFormat="1" ht="18" customHeight="1" x14ac:dyDescent="0.25">
      <c r="C37" s="11"/>
      <c r="D37" s="11"/>
      <c r="E37" s="11"/>
      <c r="F37" s="11"/>
      <c r="G37" s="5"/>
      <c r="H37" s="5"/>
      <c r="I37" s="5"/>
      <c r="J37" s="25"/>
      <c r="K37" s="5"/>
      <c r="L37" s="5"/>
      <c r="M37" s="5"/>
      <c r="N37" s="25"/>
      <c r="O37" s="5"/>
      <c r="P37" s="5"/>
      <c r="Q37" s="5"/>
      <c r="R37" s="11"/>
    </row>
    <row r="38" spans="1:18" s="7" customFormat="1" ht="18" customHeight="1" x14ac:dyDescent="0.25">
      <c r="A38" s="7" t="s">
        <v>7</v>
      </c>
      <c r="C38" s="8">
        <v>1</v>
      </c>
      <c r="D38" s="8"/>
      <c r="E38" s="8">
        <v>78</v>
      </c>
      <c r="G38" s="5">
        <v>2</v>
      </c>
      <c r="H38" s="5"/>
      <c r="I38" s="5">
        <v>265</v>
      </c>
      <c r="J38" s="6"/>
      <c r="K38" s="5">
        <v>2</v>
      </c>
      <c r="L38" s="5"/>
      <c r="M38" s="5">
        <v>265</v>
      </c>
      <c r="N38" s="6"/>
      <c r="O38" s="5">
        <v>7</v>
      </c>
      <c r="P38" s="5"/>
      <c r="Q38" s="5">
        <v>842</v>
      </c>
      <c r="R38" s="11"/>
    </row>
    <row r="39" spans="1:18" s="7" customFormat="1" ht="18" customHeight="1" x14ac:dyDescent="0.25">
      <c r="C39" s="8"/>
      <c r="D39" s="8"/>
      <c r="E39" s="8"/>
      <c r="G39" s="5"/>
      <c r="H39" s="5"/>
      <c r="I39" s="5"/>
      <c r="J39" s="6"/>
      <c r="K39" s="5"/>
      <c r="L39" s="5"/>
      <c r="M39" s="5"/>
      <c r="N39" s="6"/>
      <c r="O39" s="5"/>
      <c r="P39" s="5"/>
      <c r="Q39" s="5"/>
      <c r="R39" s="11"/>
    </row>
    <row r="40" spans="1:18" s="7" customFormat="1" ht="18" customHeight="1" collapsed="1" x14ac:dyDescent="0.25">
      <c r="A40" s="7" t="s">
        <v>10</v>
      </c>
      <c r="C40" s="8">
        <v>6</v>
      </c>
      <c r="D40" s="8"/>
      <c r="E40" s="8">
        <v>761</v>
      </c>
      <c r="G40" s="5">
        <v>6</v>
      </c>
      <c r="H40" s="5"/>
      <c r="I40" s="5">
        <v>761</v>
      </c>
      <c r="J40" s="6"/>
      <c r="K40" s="5">
        <v>6</v>
      </c>
      <c r="L40" s="5"/>
      <c r="M40" s="5">
        <v>761</v>
      </c>
      <c r="N40" s="6"/>
      <c r="O40" s="5">
        <v>7</v>
      </c>
      <c r="P40" s="5"/>
      <c r="Q40" s="5">
        <v>857</v>
      </c>
      <c r="R40" s="11"/>
    </row>
    <row r="41" spans="1:18" s="7" customFormat="1" ht="18" customHeight="1" x14ac:dyDescent="0.25">
      <c r="C41" s="8"/>
      <c r="D41" s="8"/>
      <c r="E41" s="8"/>
      <c r="G41" s="5"/>
      <c r="H41" s="5"/>
      <c r="I41" s="5"/>
      <c r="J41" s="6"/>
      <c r="K41" s="5"/>
      <c r="L41" s="5"/>
      <c r="M41" s="5"/>
      <c r="N41" s="6"/>
      <c r="O41" s="5"/>
      <c r="P41" s="5"/>
      <c r="Q41" s="5"/>
      <c r="R41" s="11"/>
    </row>
    <row r="42" spans="1:18" s="7" customFormat="1" ht="18" customHeight="1" collapsed="1" x14ac:dyDescent="0.25">
      <c r="A42" s="7" t="s">
        <v>9</v>
      </c>
      <c r="C42" s="8">
        <v>1</v>
      </c>
      <c r="D42" s="8"/>
      <c r="E42" s="8">
        <v>131</v>
      </c>
      <c r="G42" s="5">
        <v>5</v>
      </c>
      <c r="H42" s="5"/>
      <c r="I42" s="5">
        <v>453</v>
      </c>
      <c r="J42" s="6"/>
      <c r="K42" s="5">
        <v>6</v>
      </c>
      <c r="L42" s="5"/>
      <c r="M42" s="5">
        <v>538</v>
      </c>
      <c r="N42" s="6"/>
      <c r="O42" s="5">
        <v>16</v>
      </c>
      <c r="P42" s="5"/>
      <c r="Q42" s="5">
        <v>1262</v>
      </c>
      <c r="R42" s="11"/>
    </row>
    <row r="43" spans="1:18" s="7" customFormat="1" ht="18" customHeight="1" x14ac:dyDescent="0.25">
      <c r="C43" s="8"/>
      <c r="D43" s="8"/>
      <c r="E43" s="8"/>
      <c r="G43" s="5"/>
      <c r="H43" s="5"/>
      <c r="I43" s="5"/>
      <c r="J43" s="6"/>
      <c r="K43" s="5"/>
      <c r="L43" s="5"/>
      <c r="M43" s="5"/>
      <c r="N43" s="6"/>
      <c r="O43" s="5"/>
      <c r="P43" s="5"/>
      <c r="Q43" s="5"/>
      <c r="R43" s="11"/>
    </row>
    <row r="44" spans="1:18" s="7" customFormat="1" ht="18" customHeight="1" x14ac:dyDescent="0.25">
      <c r="A44" s="7" t="s">
        <v>4</v>
      </c>
      <c r="C44" s="8">
        <v>2</v>
      </c>
      <c r="D44" s="8"/>
      <c r="E44" s="8">
        <v>182</v>
      </c>
      <c r="G44" s="5">
        <v>2</v>
      </c>
      <c r="H44" s="5"/>
      <c r="I44" s="5">
        <v>182</v>
      </c>
      <c r="J44" s="6"/>
      <c r="K44" s="5">
        <v>2</v>
      </c>
      <c r="L44" s="5"/>
      <c r="M44" s="5">
        <v>182</v>
      </c>
      <c r="N44" s="6"/>
      <c r="O44" s="5">
        <v>2</v>
      </c>
      <c r="P44" s="5"/>
      <c r="Q44" s="5">
        <v>182</v>
      </c>
      <c r="R44" s="11"/>
    </row>
    <row r="45" spans="1:18" s="7" customFormat="1" ht="18" customHeight="1" x14ac:dyDescent="0.25">
      <c r="C45" s="8"/>
      <c r="D45" s="8"/>
      <c r="E45" s="8"/>
      <c r="G45" s="5"/>
      <c r="H45" s="5"/>
      <c r="I45" s="5"/>
      <c r="J45" s="6"/>
      <c r="K45" s="5"/>
      <c r="L45" s="5"/>
      <c r="M45" s="5"/>
      <c r="N45" s="6"/>
      <c r="O45" s="5"/>
      <c r="P45" s="5"/>
      <c r="Q45" s="5"/>
      <c r="R45" s="11"/>
    </row>
    <row r="46" spans="1:18" s="7" customFormat="1" ht="18" customHeight="1" x14ac:dyDescent="0.25">
      <c r="A46" s="7" t="s">
        <v>8</v>
      </c>
      <c r="C46" s="8">
        <v>0</v>
      </c>
      <c r="D46" s="8"/>
      <c r="E46" s="8">
        <v>0</v>
      </c>
      <c r="G46" s="5">
        <v>1</v>
      </c>
      <c r="H46" s="5"/>
      <c r="I46" s="5">
        <v>21</v>
      </c>
      <c r="J46" s="6"/>
      <c r="K46" s="5">
        <v>3</v>
      </c>
      <c r="L46" s="5"/>
      <c r="M46" s="5">
        <v>94</v>
      </c>
      <c r="N46" s="6"/>
      <c r="O46" s="5">
        <v>3</v>
      </c>
      <c r="P46" s="5"/>
      <c r="Q46" s="5">
        <v>94</v>
      </c>
      <c r="R46" s="11"/>
    </row>
    <row r="47" spans="1:18" s="7" customFormat="1" ht="18" customHeight="1" x14ac:dyDescent="0.25">
      <c r="C47" s="8"/>
      <c r="D47" s="8"/>
      <c r="E47" s="8"/>
      <c r="G47" s="5"/>
      <c r="H47" s="5"/>
      <c r="I47" s="5"/>
      <c r="J47" s="6"/>
      <c r="K47" s="5"/>
      <c r="L47" s="5"/>
      <c r="M47" s="5"/>
      <c r="N47" s="6"/>
      <c r="O47" s="5"/>
      <c r="P47" s="5"/>
      <c r="Q47" s="5"/>
      <c r="R47" s="11"/>
    </row>
    <row r="48" spans="1:18" s="7" customFormat="1" ht="18" customHeight="1" x14ac:dyDescent="0.25">
      <c r="A48" s="7" t="s">
        <v>5</v>
      </c>
      <c r="C48" s="8">
        <v>0</v>
      </c>
      <c r="D48" s="8"/>
      <c r="E48" s="8">
        <v>0</v>
      </c>
      <c r="G48" s="5">
        <v>0</v>
      </c>
      <c r="H48" s="5"/>
      <c r="I48" s="5">
        <v>0</v>
      </c>
      <c r="J48" s="6"/>
      <c r="K48" s="5">
        <v>1</v>
      </c>
      <c r="L48" s="5"/>
      <c r="M48" s="5">
        <v>79</v>
      </c>
      <c r="N48" s="6"/>
      <c r="O48" s="5">
        <v>2</v>
      </c>
      <c r="P48" s="5"/>
      <c r="Q48" s="5">
        <v>188</v>
      </c>
      <c r="R48" s="11"/>
    </row>
    <row r="49" spans="1:18" s="7" customFormat="1" ht="18" customHeight="1" x14ac:dyDescent="0.25">
      <c r="C49" s="8"/>
      <c r="D49" s="8"/>
      <c r="E49" s="8"/>
      <c r="G49" s="5"/>
      <c r="H49" s="5"/>
      <c r="I49" s="5"/>
      <c r="J49" s="6"/>
      <c r="K49" s="5"/>
      <c r="L49" s="5"/>
      <c r="M49" s="5"/>
      <c r="N49" s="6"/>
      <c r="O49" s="5"/>
      <c r="P49" s="5"/>
      <c r="Q49" s="5"/>
      <c r="R49" s="11"/>
    </row>
    <row r="50" spans="1:18" s="7" customFormat="1" ht="18" customHeight="1" x14ac:dyDescent="0.25">
      <c r="A50" s="7" t="s">
        <v>2</v>
      </c>
      <c r="C50" s="8">
        <v>0</v>
      </c>
      <c r="D50" s="8"/>
      <c r="E50" s="8">
        <v>0</v>
      </c>
      <c r="G50" s="5">
        <v>0</v>
      </c>
      <c r="H50" s="5"/>
      <c r="I50" s="5">
        <v>0</v>
      </c>
      <c r="J50" s="6"/>
      <c r="K50" s="5">
        <v>0</v>
      </c>
      <c r="L50" s="5"/>
      <c r="M50" s="5">
        <v>0</v>
      </c>
      <c r="N50" s="6"/>
      <c r="O50" s="5">
        <v>1</v>
      </c>
      <c r="P50" s="5"/>
      <c r="Q50" s="5">
        <v>87</v>
      </c>
      <c r="R50" s="11"/>
    </row>
    <row r="51" spans="1:18" s="7" customFormat="1" ht="18" customHeight="1" x14ac:dyDescent="0.25">
      <c r="C51" s="8"/>
      <c r="D51" s="8"/>
      <c r="E51" s="8"/>
      <c r="G51" s="5"/>
      <c r="H51" s="5"/>
      <c r="I51" s="5"/>
      <c r="J51" s="6"/>
      <c r="K51" s="24"/>
      <c r="L51" s="5"/>
      <c r="M51" s="24"/>
      <c r="N51" s="6"/>
      <c r="O51" s="5"/>
      <c r="P51" s="5"/>
      <c r="Q51" s="5"/>
      <c r="R51" s="11"/>
    </row>
    <row r="52" spans="1:18" s="7" customFormat="1" ht="18" customHeight="1" collapsed="1" thickBot="1" x14ac:dyDescent="0.3">
      <c r="A52" s="9" t="s">
        <v>0</v>
      </c>
      <c r="B52" s="9"/>
      <c r="C52" s="4">
        <v>14</v>
      </c>
      <c r="D52" s="8"/>
      <c r="E52" s="4">
        <v>2154</v>
      </c>
      <c r="G52" s="4">
        <v>23</v>
      </c>
      <c r="H52" s="5"/>
      <c r="I52" s="4">
        <v>3288</v>
      </c>
      <c r="J52" s="6"/>
      <c r="K52" s="23">
        <v>30</v>
      </c>
      <c r="L52" s="5"/>
      <c r="M52" s="23">
        <v>4567</v>
      </c>
      <c r="N52" s="6"/>
      <c r="O52" s="4">
        <v>48</v>
      </c>
      <c r="P52" s="5"/>
      <c r="Q52" s="4">
        <v>6160</v>
      </c>
      <c r="R52" s="11"/>
    </row>
    <row r="53" spans="1:18" ht="18" customHeight="1" thickTop="1" x14ac:dyDescent="0.25">
      <c r="C53" s="3"/>
      <c r="D53" s="3"/>
      <c r="E53" s="3"/>
      <c r="F53" s="3"/>
      <c r="G53" s="2"/>
      <c r="H53" s="2"/>
      <c r="I53" s="2"/>
      <c r="J53" s="2"/>
      <c r="K53" s="2"/>
      <c r="L53" s="2"/>
      <c r="M53" s="2"/>
      <c r="N53" s="2"/>
      <c r="O53" s="1"/>
      <c r="P53" s="1"/>
      <c r="Q53" s="1"/>
      <c r="R53" s="3"/>
    </row>
    <row r="54" spans="1:18" ht="18" x14ac:dyDescent="0.25">
      <c r="C54" s="22"/>
      <c r="D54" s="22"/>
      <c r="E54" s="22"/>
    </row>
    <row r="55" spans="1:18" ht="18" x14ac:dyDescent="0.25">
      <c r="C55" s="22"/>
      <c r="D55" s="22"/>
      <c r="E55" s="22"/>
    </row>
    <row r="56" spans="1:18" ht="20.25" x14ac:dyDescent="0.3">
      <c r="A56" s="7"/>
      <c r="B56" s="7"/>
      <c r="C56" s="19">
        <v>2015</v>
      </c>
      <c r="D56" s="19"/>
      <c r="E56" s="19"/>
      <c r="F56" s="21"/>
      <c r="G56" s="19">
        <v>2015</v>
      </c>
      <c r="H56" s="19"/>
      <c r="I56" s="19"/>
      <c r="J56" s="20"/>
      <c r="K56" s="19">
        <v>2015</v>
      </c>
      <c r="L56" s="19"/>
      <c r="M56" s="19"/>
      <c r="N56" s="12"/>
      <c r="O56" s="19">
        <v>2015</v>
      </c>
      <c r="P56" s="19"/>
      <c r="Q56" s="19"/>
    </row>
    <row r="57" spans="1:18" ht="18" x14ac:dyDescent="0.25">
      <c r="A57" s="7"/>
      <c r="B57" s="7"/>
      <c r="C57" s="17" t="s">
        <v>19</v>
      </c>
      <c r="D57" s="17"/>
      <c r="E57" s="17"/>
      <c r="F57" s="7"/>
      <c r="G57" s="17" t="s">
        <v>18</v>
      </c>
      <c r="H57" s="17"/>
      <c r="I57" s="17"/>
      <c r="J57" s="18"/>
      <c r="K57" s="17" t="s">
        <v>17</v>
      </c>
      <c r="L57" s="17"/>
      <c r="M57" s="17"/>
      <c r="N57" s="12"/>
      <c r="O57" s="17" t="s">
        <v>16</v>
      </c>
      <c r="P57" s="17"/>
      <c r="Q57" s="17"/>
    </row>
    <row r="58" spans="1:18" ht="18" x14ac:dyDescent="0.25">
      <c r="A58" s="7"/>
      <c r="B58" s="7"/>
      <c r="C58" s="13" t="s">
        <v>15</v>
      </c>
      <c r="D58" s="14"/>
      <c r="E58" s="13" t="s">
        <v>14</v>
      </c>
      <c r="F58" s="16"/>
      <c r="G58" s="13" t="s">
        <v>15</v>
      </c>
      <c r="H58" s="14"/>
      <c r="I58" s="13" t="s">
        <v>14</v>
      </c>
      <c r="J58" s="15"/>
      <c r="K58" s="13" t="s">
        <v>15</v>
      </c>
      <c r="L58" s="14"/>
      <c r="M58" s="13" t="s">
        <v>14</v>
      </c>
      <c r="N58" s="12"/>
      <c r="O58" s="13" t="s">
        <v>15</v>
      </c>
      <c r="P58" s="14"/>
      <c r="Q58" s="13" t="s">
        <v>14</v>
      </c>
    </row>
    <row r="59" spans="1:18" ht="18" x14ac:dyDescent="0.25">
      <c r="A59" s="7"/>
      <c r="B59" s="7"/>
      <c r="C59" s="7"/>
      <c r="D59" s="7"/>
      <c r="E59" s="7"/>
      <c r="F59" s="7"/>
      <c r="G59" s="7"/>
      <c r="H59" s="7"/>
      <c r="I59" s="7"/>
      <c r="J59" s="12"/>
      <c r="K59" s="7"/>
      <c r="L59" s="7"/>
      <c r="M59" s="7"/>
      <c r="N59" s="12"/>
      <c r="O59" s="12"/>
      <c r="P59" s="12"/>
      <c r="Q59" s="12"/>
    </row>
    <row r="60" spans="1:18" ht="18" x14ac:dyDescent="0.25">
      <c r="A60" s="7" t="s">
        <v>13</v>
      </c>
      <c r="B60" s="7"/>
      <c r="C60" s="11">
        <v>1</v>
      </c>
      <c r="D60" s="11"/>
      <c r="E60" s="11">
        <v>387</v>
      </c>
      <c r="F60" s="7"/>
      <c r="G60" s="5">
        <v>1</v>
      </c>
      <c r="H60" s="5"/>
      <c r="I60" s="5">
        <v>387</v>
      </c>
      <c r="J60" s="6"/>
      <c r="K60" s="5">
        <v>1</v>
      </c>
      <c r="L60" s="5"/>
      <c r="M60" s="5">
        <v>387</v>
      </c>
      <c r="N60" s="6"/>
      <c r="O60" s="5">
        <v>2</v>
      </c>
      <c r="P60" s="5"/>
      <c r="Q60" s="5">
        <v>494</v>
      </c>
    </row>
    <row r="61" spans="1:18" ht="18" x14ac:dyDescent="0.25">
      <c r="A61" s="7"/>
      <c r="B61" s="7"/>
      <c r="C61" s="11"/>
      <c r="D61" s="11"/>
      <c r="E61" s="11"/>
      <c r="F61" s="7"/>
      <c r="G61" s="5"/>
      <c r="H61" s="5"/>
      <c r="I61" s="5"/>
      <c r="J61" s="6"/>
      <c r="K61" s="5"/>
      <c r="L61" s="5"/>
      <c r="M61" s="5"/>
      <c r="N61" s="6"/>
      <c r="O61" s="5"/>
      <c r="P61" s="5"/>
      <c r="Q61" s="5"/>
    </row>
    <row r="62" spans="1:18" ht="18" x14ac:dyDescent="0.25">
      <c r="A62" s="7" t="s">
        <v>12</v>
      </c>
      <c r="B62" s="7"/>
      <c r="C62" s="8">
        <v>1</v>
      </c>
      <c r="D62" s="8"/>
      <c r="E62" s="8">
        <v>442</v>
      </c>
      <c r="F62" s="7"/>
      <c r="G62" s="5">
        <v>1</v>
      </c>
      <c r="H62" s="5"/>
      <c r="I62" s="5">
        <v>442</v>
      </c>
      <c r="J62" s="6"/>
      <c r="K62" s="5">
        <v>2</v>
      </c>
      <c r="L62" s="5"/>
      <c r="M62" s="5">
        <v>657</v>
      </c>
      <c r="N62" s="6"/>
      <c r="O62" s="5">
        <v>3</v>
      </c>
      <c r="P62" s="5"/>
      <c r="Q62" s="5">
        <v>980</v>
      </c>
    </row>
    <row r="63" spans="1:18" ht="18" x14ac:dyDescent="0.25">
      <c r="A63" s="7"/>
      <c r="B63" s="7"/>
      <c r="C63" s="8"/>
      <c r="D63" s="8"/>
      <c r="E63" s="8"/>
      <c r="F63" s="7"/>
      <c r="G63" s="5"/>
      <c r="H63" s="5"/>
      <c r="I63" s="5"/>
      <c r="J63" s="6"/>
      <c r="K63" s="5"/>
      <c r="L63" s="5"/>
      <c r="M63" s="5"/>
      <c r="N63" s="6"/>
      <c r="O63" s="5"/>
      <c r="P63" s="5"/>
      <c r="Q63" s="5"/>
    </row>
    <row r="64" spans="1:18" ht="18" x14ac:dyDescent="0.25">
      <c r="A64" s="7" t="s">
        <v>11</v>
      </c>
      <c r="B64" s="7"/>
      <c r="C64" s="8">
        <v>1</v>
      </c>
      <c r="D64" s="8"/>
      <c r="E64" s="8">
        <v>223</v>
      </c>
      <c r="F64" s="7"/>
      <c r="G64" s="5">
        <v>1</v>
      </c>
      <c r="H64" s="5"/>
      <c r="I64" s="5">
        <v>223</v>
      </c>
      <c r="J64" s="6"/>
      <c r="K64" s="5">
        <v>2</v>
      </c>
      <c r="L64" s="5"/>
      <c r="M64" s="5">
        <v>454</v>
      </c>
      <c r="N64" s="6"/>
      <c r="O64" s="5">
        <v>2</v>
      </c>
      <c r="P64" s="5"/>
      <c r="Q64" s="5">
        <v>454</v>
      </c>
    </row>
    <row r="65" spans="1:17" ht="18" x14ac:dyDescent="0.25">
      <c r="A65" s="7"/>
      <c r="B65" s="7"/>
      <c r="C65" s="8"/>
      <c r="D65" s="8"/>
      <c r="E65" s="8"/>
      <c r="F65" s="7"/>
      <c r="G65" s="5"/>
      <c r="H65" s="5"/>
      <c r="I65" s="5"/>
      <c r="J65" s="6"/>
      <c r="K65" s="5"/>
      <c r="L65" s="5"/>
      <c r="M65" s="5"/>
      <c r="N65" s="6"/>
      <c r="O65" s="5"/>
      <c r="P65" s="5"/>
      <c r="Q65" s="5"/>
    </row>
    <row r="66" spans="1:17" ht="18" x14ac:dyDescent="0.25">
      <c r="A66" s="7" t="s">
        <v>10</v>
      </c>
      <c r="B66" s="7"/>
      <c r="C66" s="8">
        <v>1</v>
      </c>
      <c r="D66" s="8"/>
      <c r="E66" s="8">
        <v>128</v>
      </c>
      <c r="F66" s="7"/>
      <c r="G66" s="5">
        <v>1</v>
      </c>
      <c r="H66" s="5"/>
      <c r="I66" s="5">
        <v>128</v>
      </c>
      <c r="J66" s="6"/>
      <c r="K66" s="5">
        <v>10</v>
      </c>
      <c r="L66" s="5"/>
      <c r="M66" s="5">
        <v>1215</v>
      </c>
      <c r="N66" s="6"/>
      <c r="O66" s="5">
        <v>10</v>
      </c>
      <c r="P66" s="5"/>
      <c r="Q66" s="5">
        <v>1215</v>
      </c>
    </row>
    <row r="67" spans="1:17" ht="18" x14ac:dyDescent="0.25">
      <c r="A67" s="7"/>
      <c r="B67" s="7"/>
      <c r="C67" s="8"/>
      <c r="D67" s="8"/>
      <c r="E67" s="8"/>
      <c r="F67" s="7"/>
      <c r="G67" s="5"/>
      <c r="H67" s="5"/>
      <c r="I67" s="5"/>
      <c r="J67" s="6"/>
      <c r="K67" s="5"/>
      <c r="L67" s="5"/>
      <c r="M67" s="5"/>
      <c r="N67" s="6"/>
      <c r="O67" s="5"/>
      <c r="P67" s="5"/>
      <c r="Q67" s="5"/>
    </row>
    <row r="68" spans="1:17" ht="18" x14ac:dyDescent="0.25">
      <c r="A68" s="7" t="s">
        <v>9</v>
      </c>
      <c r="B68" s="7"/>
      <c r="C68" s="8">
        <v>2</v>
      </c>
      <c r="D68" s="8"/>
      <c r="E68" s="8">
        <v>235</v>
      </c>
      <c r="F68" s="7"/>
      <c r="G68" s="5">
        <v>3</v>
      </c>
      <c r="H68" s="5"/>
      <c r="I68" s="5">
        <v>354</v>
      </c>
      <c r="J68" s="6"/>
      <c r="K68" s="5">
        <v>5</v>
      </c>
      <c r="L68" s="5"/>
      <c r="M68" s="5">
        <v>515</v>
      </c>
      <c r="N68" s="6"/>
      <c r="O68" s="5">
        <v>12</v>
      </c>
      <c r="P68" s="5"/>
      <c r="Q68" s="5">
        <v>1172</v>
      </c>
    </row>
    <row r="69" spans="1:17" ht="18" x14ac:dyDescent="0.25">
      <c r="A69" s="7"/>
      <c r="B69" s="7"/>
      <c r="C69" s="8"/>
      <c r="D69" s="8"/>
      <c r="E69" s="8"/>
      <c r="F69" s="7"/>
      <c r="G69" s="5"/>
      <c r="H69" s="5"/>
      <c r="I69" s="5"/>
      <c r="J69" s="6"/>
      <c r="K69" s="5"/>
      <c r="L69" s="5"/>
      <c r="M69" s="5"/>
      <c r="N69" s="6"/>
      <c r="O69" s="5"/>
      <c r="P69" s="5"/>
      <c r="Q69" s="5"/>
    </row>
    <row r="70" spans="1:17" ht="18" x14ac:dyDescent="0.25">
      <c r="A70" s="7" t="s">
        <v>8</v>
      </c>
      <c r="B70" s="7"/>
      <c r="C70" s="8">
        <v>1</v>
      </c>
      <c r="D70" s="8"/>
      <c r="E70" s="8">
        <v>5</v>
      </c>
      <c r="F70" s="7"/>
      <c r="G70" s="5">
        <v>9</v>
      </c>
      <c r="H70" s="5"/>
      <c r="I70" s="5">
        <v>485</v>
      </c>
      <c r="J70" s="6"/>
      <c r="K70" s="5">
        <v>15</v>
      </c>
      <c r="L70" s="5"/>
      <c r="M70" s="5">
        <v>1011</v>
      </c>
      <c r="N70" s="6"/>
      <c r="O70" s="5">
        <v>15</v>
      </c>
      <c r="P70" s="5"/>
      <c r="Q70" s="5">
        <v>1011</v>
      </c>
    </row>
    <row r="71" spans="1:17" ht="18" x14ac:dyDescent="0.25">
      <c r="A71" s="7"/>
      <c r="B71" s="7"/>
      <c r="C71" s="8"/>
      <c r="D71" s="8"/>
      <c r="E71" s="8"/>
      <c r="F71" s="7"/>
      <c r="G71" s="5"/>
      <c r="H71" s="5"/>
      <c r="I71" s="5"/>
      <c r="J71" s="6"/>
      <c r="K71" s="5"/>
      <c r="L71" s="5"/>
      <c r="M71" s="5"/>
      <c r="N71" s="6"/>
      <c r="O71" s="5"/>
      <c r="P71" s="5"/>
      <c r="Q71" s="5"/>
    </row>
    <row r="72" spans="1:17" ht="18" x14ac:dyDescent="0.25">
      <c r="A72" s="7" t="s">
        <v>7</v>
      </c>
      <c r="B72" s="7"/>
      <c r="C72" s="8">
        <v>0</v>
      </c>
      <c r="D72" s="8"/>
      <c r="E72" s="8">
        <v>0</v>
      </c>
      <c r="F72" s="7"/>
      <c r="G72" s="5">
        <v>1</v>
      </c>
      <c r="H72" s="5"/>
      <c r="I72" s="10">
        <v>159</v>
      </c>
      <c r="J72" s="6" t="s">
        <v>6</v>
      </c>
      <c r="K72" s="5">
        <v>1</v>
      </c>
      <c r="L72" s="5"/>
      <c r="M72" s="10">
        <v>159</v>
      </c>
      <c r="N72" s="6"/>
      <c r="O72" s="5">
        <v>1</v>
      </c>
      <c r="P72" s="5"/>
      <c r="Q72" s="5">
        <v>159</v>
      </c>
    </row>
    <row r="73" spans="1:17" ht="18" x14ac:dyDescent="0.25">
      <c r="A73" s="7"/>
      <c r="B73" s="7"/>
      <c r="C73" s="8"/>
      <c r="D73" s="8"/>
      <c r="E73" s="8"/>
      <c r="F73" s="7"/>
      <c r="G73" s="5"/>
      <c r="H73" s="5"/>
      <c r="I73" s="5"/>
      <c r="J73" s="6"/>
      <c r="K73" s="5"/>
      <c r="L73" s="5"/>
      <c r="M73" s="5"/>
      <c r="N73" s="6"/>
      <c r="O73" s="5"/>
      <c r="P73" s="5"/>
      <c r="Q73" s="5"/>
    </row>
    <row r="74" spans="1:17" ht="18" x14ac:dyDescent="0.25">
      <c r="A74" s="7" t="s">
        <v>5</v>
      </c>
      <c r="B74" s="7"/>
      <c r="C74" s="8">
        <v>0</v>
      </c>
      <c r="D74" s="8"/>
      <c r="E74" s="8">
        <v>0</v>
      </c>
      <c r="F74" s="7"/>
      <c r="G74" s="5">
        <v>1</v>
      </c>
      <c r="H74" s="5"/>
      <c r="I74" s="5">
        <v>84</v>
      </c>
      <c r="J74" s="6"/>
      <c r="K74" s="5">
        <v>1</v>
      </c>
      <c r="L74" s="5"/>
      <c r="M74" s="5">
        <v>84</v>
      </c>
      <c r="N74" s="6"/>
      <c r="O74" s="5">
        <v>1</v>
      </c>
      <c r="P74" s="5"/>
      <c r="Q74" s="5">
        <v>84</v>
      </c>
    </row>
    <row r="75" spans="1:17" ht="18" x14ac:dyDescent="0.25">
      <c r="A75" s="7"/>
      <c r="B75" s="7"/>
      <c r="C75" s="8"/>
      <c r="D75" s="8"/>
      <c r="E75" s="8"/>
      <c r="F75" s="7"/>
      <c r="G75" s="5"/>
      <c r="H75" s="5"/>
      <c r="I75" s="5"/>
      <c r="J75" s="6"/>
      <c r="K75" s="5"/>
      <c r="L75" s="5"/>
      <c r="M75" s="5"/>
      <c r="N75" s="6"/>
      <c r="O75" s="5"/>
      <c r="P75" s="5"/>
      <c r="Q75" s="5"/>
    </row>
    <row r="76" spans="1:17" ht="18" x14ac:dyDescent="0.25">
      <c r="A76" s="7" t="s">
        <v>4</v>
      </c>
      <c r="B76" s="7"/>
      <c r="C76" s="8">
        <v>0</v>
      </c>
      <c r="D76" s="8"/>
      <c r="E76" s="8">
        <v>0</v>
      </c>
      <c r="F76" s="7"/>
      <c r="G76" s="5">
        <v>1</v>
      </c>
      <c r="H76" s="5"/>
      <c r="I76" s="5">
        <v>95</v>
      </c>
      <c r="J76" s="6"/>
      <c r="K76" s="5">
        <v>2</v>
      </c>
      <c r="L76" s="5"/>
      <c r="M76" s="5">
        <v>190</v>
      </c>
      <c r="N76" s="6"/>
      <c r="O76" s="5">
        <v>2</v>
      </c>
      <c r="P76" s="5"/>
      <c r="Q76" s="5">
        <v>190</v>
      </c>
    </row>
    <row r="77" spans="1:17" ht="18" x14ac:dyDescent="0.25">
      <c r="A77" s="7"/>
      <c r="B77" s="7"/>
      <c r="C77" s="8"/>
      <c r="D77" s="8"/>
      <c r="E77" s="8"/>
      <c r="F77" s="7"/>
      <c r="G77" s="5"/>
      <c r="H77" s="5"/>
      <c r="I77" s="5"/>
      <c r="J77" s="6"/>
      <c r="K77" s="5"/>
      <c r="L77" s="5"/>
      <c r="M77" s="5"/>
      <c r="N77" s="6"/>
      <c r="O77" s="5"/>
      <c r="P77" s="5"/>
      <c r="Q77" s="5"/>
    </row>
    <row r="78" spans="1:17" ht="18" x14ac:dyDescent="0.25">
      <c r="A78" s="7" t="s">
        <v>3</v>
      </c>
      <c r="B78" s="7"/>
      <c r="C78" s="8">
        <v>0</v>
      </c>
      <c r="D78" s="8"/>
      <c r="E78" s="8">
        <v>0</v>
      </c>
      <c r="F78" s="7"/>
      <c r="G78" s="8">
        <v>0</v>
      </c>
      <c r="H78" s="5"/>
      <c r="I78" s="8">
        <v>0</v>
      </c>
      <c r="J78" s="6"/>
      <c r="K78" s="5">
        <v>1</v>
      </c>
      <c r="L78" s="5"/>
      <c r="M78" s="5">
        <v>281</v>
      </c>
      <c r="N78" s="6"/>
      <c r="O78" s="5">
        <v>1</v>
      </c>
      <c r="P78" s="5"/>
      <c r="Q78" s="5">
        <v>281</v>
      </c>
    </row>
    <row r="79" spans="1:17" ht="18" x14ac:dyDescent="0.25">
      <c r="A79" s="7"/>
      <c r="B79" s="7"/>
      <c r="C79" s="8"/>
      <c r="D79" s="8"/>
      <c r="E79" s="8"/>
      <c r="F79" s="7"/>
      <c r="G79" s="5"/>
      <c r="H79" s="5"/>
      <c r="I79" s="5"/>
      <c r="J79" s="6"/>
      <c r="K79" s="5"/>
      <c r="L79" s="5"/>
      <c r="M79" s="5"/>
      <c r="N79" s="6"/>
      <c r="O79" s="5"/>
      <c r="P79" s="5"/>
      <c r="Q79" s="5"/>
    </row>
    <row r="80" spans="1:17" ht="18" x14ac:dyDescent="0.25">
      <c r="A80" s="7" t="s">
        <v>2</v>
      </c>
      <c r="B80" s="7"/>
      <c r="C80" s="8">
        <v>0</v>
      </c>
      <c r="D80" s="8"/>
      <c r="E80" s="8">
        <v>0</v>
      </c>
      <c r="F80" s="7"/>
      <c r="G80" s="8">
        <v>0</v>
      </c>
      <c r="H80" s="5"/>
      <c r="I80" s="8">
        <v>0</v>
      </c>
      <c r="J80" s="6"/>
      <c r="K80" s="8">
        <v>0</v>
      </c>
      <c r="L80" s="5"/>
      <c r="M80" s="8">
        <v>0</v>
      </c>
      <c r="N80" s="6"/>
      <c r="O80" s="5">
        <v>1</v>
      </c>
      <c r="P80" s="5"/>
      <c r="Q80" s="5">
        <v>84</v>
      </c>
    </row>
    <row r="81" spans="1:17" ht="18" x14ac:dyDescent="0.25">
      <c r="A81" s="7"/>
      <c r="B81" s="7"/>
      <c r="C81" s="8"/>
      <c r="D81" s="8"/>
      <c r="E81" s="8"/>
      <c r="F81" s="7"/>
      <c r="G81" s="5"/>
      <c r="H81" s="5"/>
      <c r="I81" s="5"/>
      <c r="J81" s="6"/>
      <c r="K81" s="5"/>
      <c r="L81" s="5"/>
      <c r="M81" s="5"/>
      <c r="N81" s="6"/>
      <c r="O81" s="5"/>
      <c r="P81" s="5"/>
      <c r="Q81" s="5"/>
    </row>
    <row r="82" spans="1:17" ht="18" x14ac:dyDescent="0.25">
      <c r="A82" s="7" t="s">
        <v>1</v>
      </c>
      <c r="B82" s="7"/>
      <c r="C82" s="8">
        <v>0</v>
      </c>
      <c r="D82" s="8"/>
      <c r="E82" s="8">
        <v>0</v>
      </c>
      <c r="F82" s="7"/>
      <c r="G82" s="8">
        <v>0</v>
      </c>
      <c r="H82" s="5"/>
      <c r="I82" s="8">
        <v>0</v>
      </c>
      <c r="J82" s="6"/>
      <c r="K82" s="8">
        <v>0</v>
      </c>
      <c r="L82" s="5"/>
      <c r="M82" s="8">
        <v>0</v>
      </c>
      <c r="N82" s="6"/>
      <c r="O82" s="5">
        <v>1</v>
      </c>
      <c r="P82" s="5"/>
      <c r="Q82" s="5">
        <v>204</v>
      </c>
    </row>
    <row r="83" spans="1:17" ht="18" x14ac:dyDescent="0.25">
      <c r="A83" s="7"/>
      <c r="B83" s="7"/>
      <c r="C83" s="8"/>
      <c r="D83" s="8"/>
      <c r="E83" s="8"/>
      <c r="F83" s="7"/>
      <c r="G83" s="5"/>
      <c r="H83" s="5"/>
      <c r="I83" s="5"/>
      <c r="J83" s="6"/>
      <c r="K83" s="5"/>
      <c r="L83" s="5"/>
      <c r="M83" s="5"/>
      <c r="N83" s="6"/>
      <c r="O83" s="5"/>
      <c r="P83" s="5"/>
      <c r="Q83" s="5"/>
    </row>
    <row r="84" spans="1:17" ht="18.75" thickBot="1" x14ac:dyDescent="0.3">
      <c r="A84" s="9" t="s">
        <v>0</v>
      </c>
      <c r="B84" s="9"/>
      <c r="C84" s="4">
        <v>7</v>
      </c>
      <c r="D84" s="8"/>
      <c r="E84" s="4">
        <v>1420</v>
      </c>
      <c r="F84" s="7"/>
      <c r="G84" s="4">
        <v>19</v>
      </c>
      <c r="H84" s="5"/>
      <c r="I84" s="4">
        <v>2357</v>
      </c>
      <c r="J84" s="6"/>
      <c r="K84" s="4">
        <v>40</v>
      </c>
      <c r="L84" s="5"/>
      <c r="M84" s="4">
        <v>4953</v>
      </c>
      <c r="N84" s="6"/>
      <c r="O84" s="4">
        <v>51</v>
      </c>
      <c r="P84" s="5"/>
      <c r="Q84" s="4">
        <v>6328</v>
      </c>
    </row>
    <row r="85" spans="1:17" ht="15.75" thickTop="1" x14ac:dyDescent="0.25">
      <c r="C85" s="3"/>
      <c r="D85" s="3"/>
      <c r="E85" s="3"/>
      <c r="F85" s="3"/>
      <c r="G85" s="2"/>
      <c r="H85" s="2"/>
      <c r="I85" s="2"/>
      <c r="J85" s="2"/>
      <c r="K85" s="2"/>
      <c r="L85" s="2"/>
      <c r="M85" s="2"/>
      <c r="N85" s="2"/>
      <c r="O85" s="1"/>
      <c r="P85" s="1"/>
      <c r="Q85" s="1"/>
    </row>
  </sheetData>
  <mergeCells count="12">
    <mergeCell ref="K27:M27"/>
    <mergeCell ref="O27:Q27"/>
    <mergeCell ref="C57:E57"/>
    <mergeCell ref="G57:I57"/>
    <mergeCell ref="K57:M57"/>
    <mergeCell ref="O57:Q57"/>
    <mergeCell ref="C4:E4"/>
    <mergeCell ref="G4:I4"/>
    <mergeCell ref="K4:M4"/>
    <mergeCell ref="O4:Q4"/>
    <mergeCell ref="C27:E27"/>
    <mergeCell ref="G27:I27"/>
  </mergeCells>
  <pageMargins left="0.5" right="0.5" top="1" bottom="0.75" header="0.5" footer="0.5"/>
  <pageSetup scale="58" fitToHeight="0" orientation="portrait" useFirstPageNumber="1" r:id="rId1"/>
  <headerFooter scaleWithDoc="0" alignWithMargins="0">
    <oddFooter>&amp;C&amp;"Arial,Bold"&amp;10E-&amp;P</oddFooter>
  </headerFooter>
  <rowBreaks count="1" manualBreakCount="1">
    <brk id="5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3B9CB-0D2A-4A0B-A50E-6E3C9E68D428}">
  <sheetPr>
    <tabColor theme="0" tint="-0.249977111117893"/>
    <pageSetUpPr fitToPage="1"/>
  </sheetPr>
  <dimension ref="A1:AI73"/>
  <sheetViews>
    <sheetView view="pageBreakPreview" topLeftCell="A41" zoomScale="60" zoomScaleNormal="60" workbookViewId="0">
      <selection activeCell="A34" sqref="A34:K34"/>
    </sheetView>
  </sheetViews>
  <sheetFormatPr defaultRowHeight="15" x14ac:dyDescent="0.25"/>
  <cols>
    <col min="1" max="1" width="35.855468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9.140625" customWidth="1"/>
    <col min="21" max="21" width="7.7109375" customWidth="1"/>
    <col min="23" max="23" width="11.42578125" customWidth="1"/>
    <col min="25" max="25" width="7.7109375" customWidth="1"/>
    <col min="27" max="27" width="11.42578125" customWidth="1"/>
    <col min="29" max="29" width="7.7109375" customWidth="1"/>
    <col min="31" max="31" width="11.42578125" customWidth="1"/>
    <col min="33" max="33" width="7.7109375" customWidth="1"/>
    <col min="35" max="35" width="12.42578125" bestFit="1" customWidth="1"/>
    <col min="36" max="36" width="9.140625" customWidth="1"/>
  </cols>
  <sheetData>
    <row r="1" spans="1:17" s="7" customFormat="1" ht="26.25" x14ac:dyDescent="0.4">
      <c r="A1" s="31" t="s">
        <v>24</v>
      </c>
      <c r="B1" s="31"/>
      <c r="C1" s="31"/>
      <c r="D1" s="31"/>
      <c r="E1" s="31"/>
    </row>
    <row r="2" spans="1:17" s="7" customFormat="1" ht="18" x14ac:dyDescent="0.25"/>
    <row r="3" spans="1:17" ht="20.25" x14ac:dyDescent="0.3">
      <c r="A3" s="7"/>
      <c r="B3" s="7"/>
      <c r="C3" s="19">
        <v>2016</v>
      </c>
      <c r="D3" s="19"/>
      <c r="E3" s="19"/>
      <c r="G3" s="19">
        <v>2016</v>
      </c>
      <c r="H3" s="19"/>
      <c r="I3" s="19"/>
      <c r="K3" s="19">
        <v>2016</v>
      </c>
      <c r="L3" s="19"/>
      <c r="M3" s="19"/>
      <c r="O3" s="19">
        <v>2016</v>
      </c>
      <c r="P3" s="19"/>
      <c r="Q3" s="19"/>
    </row>
    <row r="4" spans="1:17" ht="18" x14ac:dyDescent="0.25">
      <c r="A4" s="7"/>
      <c r="B4" s="7"/>
      <c r="C4" s="17" t="s">
        <v>19</v>
      </c>
      <c r="D4" s="17"/>
      <c r="E4" s="17"/>
      <c r="G4" s="17" t="s">
        <v>18</v>
      </c>
      <c r="H4" s="17"/>
      <c r="I4" s="17"/>
      <c r="K4" s="17" t="s">
        <v>17</v>
      </c>
      <c r="L4" s="17"/>
      <c r="M4" s="17"/>
      <c r="O4" s="17" t="s">
        <v>16</v>
      </c>
      <c r="P4" s="17"/>
      <c r="Q4" s="17"/>
    </row>
    <row r="5" spans="1:17" ht="18" x14ac:dyDescent="0.25">
      <c r="A5" s="7"/>
      <c r="B5" s="7"/>
      <c r="C5" s="13" t="s">
        <v>15</v>
      </c>
      <c r="D5" s="14"/>
      <c r="E5" s="13" t="s">
        <v>14</v>
      </c>
      <c r="G5" s="13" t="s">
        <v>15</v>
      </c>
      <c r="H5" s="14"/>
      <c r="I5" s="13" t="s">
        <v>14</v>
      </c>
      <c r="K5" s="13" t="s">
        <v>15</v>
      </c>
      <c r="L5" s="14"/>
      <c r="M5" s="13" t="s">
        <v>14</v>
      </c>
      <c r="O5" s="13" t="s">
        <v>15</v>
      </c>
      <c r="P5" s="14"/>
      <c r="Q5" s="13" t="s">
        <v>14</v>
      </c>
    </row>
    <row r="6" spans="1:17" ht="18" x14ac:dyDescent="0.25">
      <c r="A6" s="7"/>
      <c r="B6" s="7"/>
      <c r="C6" s="7"/>
      <c r="D6" s="7"/>
      <c r="E6" s="7"/>
      <c r="G6" s="7"/>
      <c r="H6" s="7"/>
      <c r="I6" s="7"/>
      <c r="K6" s="7"/>
      <c r="L6" s="7"/>
      <c r="M6" s="7"/>
      <c r="O6" s="7"/>
      <c r="P6" s="7"/>
      <c r="Q6" s="7"/>
    </row>
    <row r="7" spans="1:17" ht="18" x14ac:dyDescent="0.25">
      <c r="A7" s="7" t="s">
        <v>13</v>
      </c>
      <c r="B7" s="7"/>
      <c r="C7" s="11">
        <v>1</v>
      </c>
      <c r="D7" s="11"/>
      <c r="E7" s="11">
        <v>210</v>
      </c>
      <c r="G7" s="11">
        <f>C7</f>
        <v>1</v>
      </c>
      <c r="H7" s="11"/>
      <c r="I7" s="11">
        <f>E7</f>
        <v>210</v>
      </c>
      <c r="K7" s="11">
        <f>G7+1+1</f>
        <v>3</v>
      </c>
      <c r="L7" s="11"/>
      <c r="M7" s="11">
        <f>I7+247+215</f>
        <v>672</v>
      </c>
      <c r="O7" s="11">
        <f>K7+1</f>
        <v>4</v>
      </c>
      <c r="P7" s="11"/>
      <c r="Q7" s="11">
        <f>M7+298</f>
        <v>970</v>
      </c>
    </row>
    <row r="8" spans="1:17" ht="18" x14ac:dyDescent="0.25">
      <c r="A8" s="7"/>
      <c r="B8" s="7"/>
      <c r="C8" s="11"/>
      <c r="D8" s="11"/>
      <c r="E8" s="11"/>
      <c r="G8" s="11"/>
      <c r="H8" s="11"/>
      <c r="I8" s="11"/>
      <c r="K8" s="11"/>
      <c r="L8" s="11"/>
      <c r="M8" s="11"/>
      <c r="O8" s="11"/>
      <c r="P8" s="11"/>
      <c r="Q8" s="11"/>
    </row>
    <row r="9" spans="1:17" ht="18" x14ac:dyDescent="0.25">
      <c r="A9" s="7" t="s">
        <v>11</v>
      </c>
      <c r="B9" s="7"/>
      <c r="C9" s="8">
        <v>1</v>
      </c>
      <c r="D9" s="8"/>
      <c r="E9" s="8">
        <v>53</v>
      </c>
      <c r="G9" s="11">
        <f>C9</f>
        <v>1</v>
      </c>
      <c r="H9" s="11"/>
      <c r="I9" s="11">
        <f>E9</f>
        <v>53</v>
      </c>
      <c r="K9" s="11">
        <f>G9</f>
        <v>1</v>
      </c>
      <c r="L9" s="8"/>
      <c r="M9" s="11">
        <f>I9</f>
        <v>53</v>
      </c>
      <c r="O9" s="11">
        <f>K9</f>
        <v>1</v>
      </c>
      <c r="P9" s="11"/>
      <c r="Q9" s="11">
        <f>M9</f>
        <v>53</v>
      </c>
    </row>
    <row r="10" spans="1:17" ht="18" x14ac:dyDescent="0.25">
      <c r="A10" s="7"/>
      <c r="B10" s="7"/>
      <c r="C10" s="8"/>
      <c r="D10" s="8"/>
      <c r="E10" s="8"/>
      <c r="G10" s="11"/>
      <c r="H10" s="11"/>
      <c r="I10" s="11"/>
      <c r="K10" s="8"/>
      <c r="L10" s="8"/>
      <c r="M10" s="8"/>
      <c r="O10" s="11"/>
      <c r="P10" s="11"/>
      <c r="Q10" s="11"/>
    </row>
    <row r="11" spans="1:17" ht="18" x14ac:dyDescent="0.25">
      <c r="A11" s="7" t="s">
        <v>12</v>
      </c>
      <c r="B11" s="7"/>
      <c r="C11" s="8">
        <v>2</v>
      </c>
      <c r="D11" s="8"/>
      <c r="E11" s="8">
        <v>723</v>
      </c>
      <c r="G11" s="11">
        <f>C11</f>
        <v>2</v>
      </c>
      <c r="H11" s="11"/>
      <c r="I11" s="11">
        <f>E11</f>
        <v>723</v>
      </c>
      <c r="K11" s="11">
        <f>G11</f>
        <v>2</v>
      </c>
      <c r="L11" s="8"/>
      <c r="M11" s="11">
        <f>I11</f>
        <v>723</v>
      </c>
      <c r="O11" s="11">
        <f>K11</f>
        <v>2</v>
      </c>
      <c r="P11" s="11"/>
      <c r="Q11" s="11">
        <f>M11</f>
        <v>723</v>
      </c>
    </row>
    <row r="12" spans="1:17" ht="18" x14ac:dyDescent="0.25">
      <c r="A12" s="7"/>
      <c r="B12" s="7"/>
      <c r="C12" s="8"/>
      <c r="D12" s="8"/>
      <c r="E12" s="8"/>
      <c r="G12" s="8"/>
      <c r="H12" s="8"/>
      <c r="I12" s="8"/>
      <c r="K12" s="8"/>
      <c r="L12" s="8"/>
      <c r="M12" s="8"/>
      <c r="O12" s="11"/>
      <c r="P12" s="11"/>
      <c r="Q12" s="11"/>
    </row>
    <row r="13" spans="1:17" ht="18" x14ac:dyDescent="0.25">
      <c r="A13" s="7" t="s">
        <v>8</v>
      </c>
      <c r="B13" s="7"/>
      <c r="C13" s="8">
        <v>3</v>
      </c>
      <c r="D13" s="8"/>
      <c r="E13" s="8">
        <v>259</v>
      </c>
      <c r="G13" s="8">
        <f>C13+2</f>
        <v>5</v>
      </c>
      <c r="H13" s="8"/>
      <c r="I13" s="8">
        <f>E13+96</f>
        <v>355</v>
      </c>
      <c r="K13" s="11">
        <f>G13+1</f>
        <v>6</v>
      </c>
      <c r="L13" s="8"/>
      <c r="M13" s="11">
        <f>I13+115</f>
        <v>470</v>
      </c>
      <c r="O13" s="11">
        <f>K13</f>
        <v>6</v>
      </c>
      <c r="P13" s="11"/>
      <c r="Q13" s="11">
        <f>M13</f>
        <v>470</v>
      </c>
    </row>
    <row r="14" spans="1:17" ht="18" x14ac:dyDescent="0.25">
      <c r="A14" s="7"/>
      <c r="B14" s="7"/>
      <c r="C14" s="8"/>
      <c r="D14" s="8"/>
      <c r="E14" s="8"/>
      <c r="G14" s="8"/>
      <c r="H14" s="8"/>
      <c r="I14" s="8"/>
      <c r="K14" s="8"/>
      <c r="L14" s="8"/>
      <c r="M14" s="8"/>
      <c r="O14" s="11"/>
      <c r="P14" s="11"/>
      <c r="Q14" s="11"/>
    </row>
    <row r="15" spans="1:17" ht="18" x14ac:dyDescent="0.25">
      <c r="A15" s="7" t="s">
        <v>37</v>
      </c>
      <c r="B15" s="7"/>
      <c r="C15" s="8">
        <v>1</v>
      </c>
      <c r="D15" s="8"/>
      <c r="E15" s="8">
        <v>64</v>
      </c>
      <c r="G15" s="8">
        <f>C15</f>
        <v>1</v>
      </c>
      <c r="H15" s="8"/>
      <c r="I15" s="8">
        <f>E15</f>
        <v>64</v>
      </c>
      <c r="K15" s="11">
        <f>G15</f>
        <v>1</v>
      </c>
      <c r="L15" s="8"/>
      <c r="M15" s="11">
        <f>I15</f>
        <v>64</v>
      </c>
      <c r="O15" s="11">
        <f>K15</f>
        <v>1</v>
      </c>
      <c r="P15" s="11"/>
      <c r="Q15" s="11">
        <f>M15</f>
        <v>64</v>
      </c>
    </row>
    <row r="16" spans="1:17" ht="18" x14ac:dyDescent="0.25">
      <c r="A16" s="7"/>
      <c r="B16" s="7"/>
      <c r="C16" s="8"/>
      <c r="D16" s="8"/>
      <c r="E16" s="8"/>
      <c r="G16" s="8"/>
      <c r="H16" s="8"/>
      <c r="I16" s="8"/>
      <c r="K16" s="8"/>
      <c r="L16" s="8"/>
      <c r="M16" s="8"/>
      <c r="O16" s="11"/>
      <c r="P16" s="11"/>
      <c r="Q16" s="11"/>
    </row>
    <row r="17" spans="1:17" ht="18" x14ac:dyDescent="0.25">
      <c r="A17" s="7" t="s">
        <v>10</v>
      </c>
      <c r="B17" s="7"/>
      <c r="C17" s="8">
        <v>3</v>
      </c>
      <c r="D17" s="8"/>
      <c r="E17" s="8">
        <v>342</v>
      </c>
      <c r="G17" s="8">
        <f>C17</f>
        <v>3</v>
      </c>
      <c r="H17" s="8"/>
      <c r="I17" s="8">
        <f>E17</f>
        <v>342</v>
      </c>
      <c r="K17" s="11">
        <f>G17</f>
        <v>3</v>
      </c>
      <c r="L17" s="8"/>
      <c r="M17" s="11">
        <f>I17</f>
        <v>342</v>
      </c>
      <c r="O17" s="11">
        <f>K17</f>
        <v>3</v>
      </c>
      <c r="P17" s="11"/>
      <c r="Q17" s="11">
        <f>M17</f>
        <v>342</v>
      </c>
    </row>
    <row r="18" spans="1:17" ht="18" x14ac:dyDescent="0.25">
      <c r="A18" s="7"/>
      <c r="B18" s="7"/>
      <c r="C18" s="8"/>
      <c r="D18" s="8"/>
      <c r="E18" s="8"/>
      <c r="G18" s="8"/>
      <c r="H18" s="8"/>
      <c r="I18" s="8"/>
      <c r="K18" s="8"/>
      <c r="L18" s="8"/>
      <c r="M18" s="8"/>
      <c r="O18" s="11"/>
      <c r="P18" s="11"/>
      <c r="Q18" s="11"/>
    </row>
    <row r="19" spans="1:17" ht="18" x14ac:dyDescent="0.25">
      <c r="A19" s="7" t="s">
        <v>9</v>
      </c>
      <c r="B19" s="7"/>
      <c r="C19" s="8">
        <v>1</v>
      </c>
      <c r="D19" s="8"/>
      <c r="E19" s="8">
        <v>130</v>
      </c>
      <c r="G19" s="8">
        <f>C19+1</f>
        <v>2</v>
      </c>
      <c r="H19" s="8"/>
      <c r="I19" s="8">
        <f>E19+88</f>
        <v>218</v>
      </c>
      <c r="K19" s="11">
        <f>G19+1+1</f>
        <v>4</v>
      </c>
      <c r="L19" s="8"/>
      <c r="M19" s="11">
        <f>I19+102+154</f>
        <v>474</v>
      </c>
      <c r="O19" s="11">
        <f>K19+1</f>
        <v>5</v>
      </c>
      <c r="P19" s="11"/>
      <c r="Q19" s="11">
        <f>M19+64</f>
        <v>538</v>
      </c>
    </row>
    <row r="20" spans="1:17" ht="18" x14ac:dyDescent="0.25">
      <c r="A20" s="7"/>
      <c r="B20" s="7"/>
      <c r="C20" s="8"/>
      <c r="D20" s="8"/>
      <c r="E20" s="8"/>
      <c r="G20" s="8"/>
      <c r="H20" s="8"/>
      <c r="I20" s="8"/>
      <c r="K20" s="8"/>
      <c r="L20" s="8"/>
      <c r="M20" s="8"/>
      <c r="O20" s="11"/>
      <c r="P20" s="11"/>
      <c r="Q20" s="11"/>
    </row>
    <row r="21" spans="1:17" ht="18" x14ac:dyDescent="0.25">
      <c r="A21" s="7" t="s">
        <v>7</v>
      </c>
      <c r="B21" s="7"/>
      <c r="C21" s="8">
        <v>0</v>
      </c>
      <c r="D21" s="8"/>
      <c r="E21" s="8">
        <v>0</v>
      </c>
      <c r="G21" s="8">
        <f>C21+1</f>
        <v>1</v>
      </c>
      <c r="H21" s="8"/>
      <c r="I21" s="8">
        <f>E21+176</f>
        <v>176</v>
      </c>
      <c r="K21" s="11">
        <f>G21</f>
        <v>1</v>
      </c>
      <c r="L21" s="8"/>
      <c r="M21" s="11">
        <f>I21</f>
        <v>176</v>
      </c>
      <c r="O21" s="11">
        <f>K21</f>
        <v>1</v>
      </c>
      <c r="P21" s="11"/>
      <c r="Q21" s="11">
        <f>M21</f>
        <v>176</v>
      </c>
    </row>
    <row r="22" spans="1:17" ht="18" x14ac:dyDescent="0.25">
      <c r="A22" s="7"/>
      <c r="B22" s="7"/>
      <c r="C22" s="8"/>
      <c r="D22" s="8"/>
      <c r="E22" s="8"/>
      <c r="G22" s="8"/>
      <c r="H22" s="8"/>
      <c r="I22" s="8"/>
      <c r="K22" s="8"/>
      <c r="L22" s="8"/>
      <c r="M22" s="8"/>
      <c r="O22" s="11"/>
      <c r="P22" s="11"/>
      <c r="Q22" s="11"/>
    </row>
    <row r="23" spans="1:17" ht="18" x14ac:dyDescent="0.25">
      <c r="A23" s="7" t="s">
        <v>28</v>
      </c>
      <c r="B23" s="7"/>
      <c r="C23" s="8">
        <v>0</v>
      </c>
      <c r="D23" s="8"/>
      <c r="E23" s="8">
        <v>0</v>
      </c>
      <c r="G23" s="8">
        <f>C23+2</f>
        <v>2</v>
      </c>
      <c r="H23" s="8"/>
      <c r="I23" s="8">
        <f>E23+189</f>
        <v>189</v>
      </c>
      <c r="K23" s="11">
        <f>G23</f>
        <v>2</v>
      </c>
      <c r="L23" s="8"/>
      <c r="M23" s="11">
        <f>I23</f>
        <v>189</v>
      </c>
      <c r="O23" s="11">
        <f>K23</f>
        <v>2</v>
      </c>
      <c r="P23" s="11"/>
      <c r="Q23" s="11">
        <f>M23</f>
        <v>189</v>
      </c>
    </row>
    <row r="24" spans="1:17" ht="18" x14ac:dyDescent="0.25">
      <c r="A24" s="7"/>
      <c r="B24" s="7"/>
      <c r="C24" s="8"/>
      <c r="D24" s="8"/>
      <c r="E24" s="8"/>
      <c r="G24" s="8"/>
      <c r="H24" s="8"/>
      <c r="I24" s="8"/>
      <c r="K24" s="11"/>
      <c r="L24" s="8"/>
      <c r="M24" s="11"/>
      <c r="O24" s="11"/>
      <c r="P24" s="11"/>
      <c r="Q24" s="11"/>
    </row>
    <row r="25" spans="1:17" ht="18" x14ac:dyDescent="0.25">
      <c r="A25" s="7" t="s">
        <v>36</v>
      </c>
      <c r="B25" s="7"/>
      <c r="C25" s="8">
        <v>0</v>
      </c>
      <c r="D25" s="8"/>
      <c r="E25" s="8">
        <v>0</v>
      </c>
      <c r="G25" s="8">
        <f>C25</f>
        <v>0</v>
      </c>
      <c r="H25" s="8"/>
      <c r="I25" s="8">
        <f>E25</f>
        <v>0</v>
      </c>
      <c r="K25" s="11">
        <f>G25+1</f>
        <v>1</v>
      </c>
      <c r="L25" s="8"/>
      <c r="M25" s="11">
        <f>I25+78</f>
        <v>78</v>
      </c>
      <c r="O25" s="11">
        <f>K25</f>
        <v>1</v>
      </c>
      <c r="P25" s="11"/>
      <c r="Q25" s="11">
        <f>M25</f>
        <v>78</v>
      </c>
    </row>
    <row r="26" spans="1:17" ht="18" x14ac:dyDescent="0.25">
      <c r="A26" s="7"/>
      <c r="B26" s="7"/>
      <c r="C26" s="8"/>
      <c r="D26" s="8"/>
      <c r="E26" s="8"/>
      <c r="G26" s="8"/>
      <c r="H26" s="8"/>
      <c r="I26" s="8"/>
      <c r="K26" s="11"/>
      <c r="L26" s="8"/>
      <c r="M26" s="11"/>
      <c r="O26" s="11"/>
      <c r="P26" s="11"/>
      <c r="Q26" s="11"/>
    </row>
    <row r="27" spans="1:17" ht="18" x14ac:dyDescent="0.25">
      <c r="A27" s="7" t="s">
        <v>35</v>
      </c>
      <c r="B27" s="7"/>
      <c r="C27" s="8">
        <v>0</v>
      </c>
      <c r="D27" s="8"/>
      <c r="E27" s="8">
        <v>0</v>
      </c>
      <c r="G27" s="8">
        <v>0</v>
      </c>
      <c r="H27" s="8"/>
      <c r="I27" s="8">
        <v>0</v>
      </c>
      <c r="K27" s="11">
        <v>0</v>
      </c>
      <c r="L27" s="8"/>
      <c r="M27" s="11">
        <v>0</v>
      </c>
      <c r="O27" s="11">
        <v>1</v>
      </c>
      <c r="P27" s="11"/>
      <c r="Q27" s="11">
        <v>39</v>
      </c>
    </row>
    <row r="28" spans="1:17" ht="18" x14ac:dyDescent="0.25">
      <c r="A28" s="7"/>
      <c r="B28" s="7"/>
      <c r="C28" s="8"/>
      <c r="D28" s="8"/>
      <c r="E28" s="8"/>
      <c r="G28" s="8"/>
      <c r="H28" s="8"/>
      <c r="I28" s="8"/>
      <c r="K28" s="11"/>
      <c r="L28" s="8"/>
      <c r="M28" s="11"/>
      <c r="O28" s="11"/>
      <c r="P28" s="11"/>
      <c r="Q28" s="11"/>
    </row>
    <row r="29" spans="1:17" ht="18" x14ac:dyDescent="0.25">
      <c r="A29" s="7" t="s">
        <v>34</v>
      </c>
      <c r="B29" s="7"/>
      <c r="C29" s="8">
        <v>0</v>
      </c>
      <c r="D29" s="8"/>
      <c r="E29" s="8">
        <v>0</v>
      </c>
      <c r="G29" s="8">
        <v>0</v>
      </c>
      <c r="H29" s="8"/>
      <c r="I29" s="8">
        <v>0</v>
      </c>
      <c r="K29" s="11">
        <v>0</v>
      </c>
      <c r="L29" s="8"/>
      <c r="M29" s="11">
        <v>0</v>
      </c>
      <c r="O29" s="11">
        <v>1</v>
      </c>
      <c r="P29" s="11"/>
      <c r="Q29" s="11">
        <v>375</v>
      </c>
    </row>
    <row r="30" spans="1:17" ht="18" x14ac:dyDescent="0.25">
      <c r="A30" s="7"/>
      <c r="B30" s="7"/>
      <c r="C30" s="8"/>
      <c r="D30" s="8"/>
      <c r="E30" s="8"/>
      <c r="G30" s="8"/>
      <c r="H30" s="8"/>
      <c r="I30" s="8"/>
      <c r="K30" s="11"/>
      <c r="L30" s="8"/>
      <c r="M30" s="11"/>
      <c r="O30" s="11"/>
      <c r="P30" s="11"/>
      <c r="Q30" s="11"/>
    </row>
    <row r="31" spans="1:17" ht="18" x14ac:dyDescent="0.25">
      <c r="A31" s="7" t="s">
        <v>33</v>
      </c>
      <c r="B31" s="7"/>
      <c r="C31" s="8">
        <v>0</v>
      </c>
      <c r="D31" s="8"/>
      <c r="E31" s="8">
        <v>0</v>
      </c>
      <c r="G31" s="8">
        <v>0</v>
      </c>
      <c r="H31" s="8"/>
      <c r="I31" s="8">
        <v>0</v>
      </c>
      <c r="K31" s="11">
        <v>0</v>
      </c>
      <c r="L31" s="8"/>
      <c r="M31" s="11">
        <v>0</v>
      </c>
      <c r="O31" s="11">
        <v>2</v>
      </c>
      <c r="P31" s="11"/>
      <c r="Q31" s="11">
        <v>710</v>
      </c>
    </row>
    <row r="32" spans="1:17" ht="18" x14ac:dyDescent="0.25">
      <c r="A32" s="7"/>
      <c r="B32" s="7"/>
      <c r="C32" s="8"/>
      <c r="D32" s="8"/>
      <c r="E32" s="8"/>
      <c r="G32" s="8"/>
      <c r="H32" s="8"/>
      <c r="I32" s="8"/>
      <c r="K32" s="11"/>
      <c r="L32" s="8"/>
      <c r="M32" s="11"/>
      <c r="O32" s="11"/>
      <c r="P32" s="11"/>
      <c r="Q32" s="11"/>
    </row>
    <row r="33" spans="1:35" ht="18" x14ac:dyDescent="0.25">
      <c r="A33" s="7" t="s">
        <v>32</v>
      </c>
      <c r="B33" s="7"/>
      <c r="C33" s="8">
        <v>0</v>
      </c>
      <c r="D33" s="8"/>
      <c r="E33" s="8">
        <v>0</v>
      </c>
      <c r="G33" s="8">
        <v>0</v>
      </c>
      <c r="H33" s="8"/>
      <c r="I33" s="8">
        <v>0</v>
      </c>
      <c r="K33" s="11">
        <v>0</v>
      </c>
      <c r="L33" s="8"/>
      <c r="M33" s="11">
        <v>0</v>
      </c>
      <c r="O33" s="11">
        <v>1</v>
      </c>
      <c r="P33" s="11"/>
      <c r="Q33" s="11">
        <v>105</v>
      </c>
    </row>
    <row r="34" spans="1:35" ht="18" x14ac:dyDescent="0.25">
      <c r="A34" s="7"/>
      <c r="B34" s="7"/>
      <c r="C34" s="8"/>
      <c r="D34" s="8"/>
      <c r="E34" s="8"/>
      <c r="G34" s="8"/>
      <c r="H34" s="8"/>
      <c r="I34" s="8"/>
      <c r="K34" s="11"/>
      <c r="L34" s="8"/>
      <c r="M34" s="11"/>
      <c r="O34" s="11"/>
      <c r="P34" s="11"/>
      <c r="Q34" s="11"/>
    </row>
    <row r="35" spans="1:35" ht="18" x14ac:dyDescent="0.25">
      <c r="A35" s="7" t="s">
        <v>29</v>
      </c>
      <c r="B35" s="7"/>
      <c r="C35" s="8">
        <v>0</v>
      </c>
      <c r="D35" s="8"/>
      <c r="E35" s="8">
        <v>0</v>
      </c>
      <c r="G35" s="8">
        <v>0</v>
      </c>
      <c r="H35" s="8"/>
      <c r="I35" s="8">
        <v>0</v>
      </c>
      <c r="K35" s="11">
        <v>0</v>
      </c>
      <c r="L35" s="8"/>
      <c r="M35" s="11">
        <v>0</v>
      </c>
      <c r="O35" s="11">
        <v>1</v>
      </c>
      <c r="P35" s="11"/>
      <c r="Q35" s="11">
        <v>181</v>
      </c>
    </row>
    <row r="36" spans="1:35" ht="18" x14ac:dyDescent="0.25">
      <c r="A36" s="7"/>
      <c r="B36" s="7"/>
      <c r="C36" s="8"/>
      <c r="D36" s="8"/>
      <c r="E36" s="8"/>
      <c r="G36" s="8"/>
      <c r="H36" s="8"/>
      <c r="I36" s="8"/>
      <c r="K36" s="11"/>
      <c r="L36" s="8"/>
      <c r="M36" s="11"/>
      <c r="O36" s="11"/>
      <c r="P36" s="11"/>
      <c r="Q36" s="11"/>
    </row>
    <row r="37" spans="1:35" ht="18" x14ac:dyDescent="0.25">
      <c r="A37" s="7" t="s">
        <v>30</v>
      </c>
      <c r="B37" s="7"/>
      <c r="C37" s="8">
        <v>0</v>
      </c>
      <c r="D37" s="8"/>
      <c r="E37" s="8">
        <v>0</v>
      </c>
      <c r="G37" s="8">
        <v>0</v>
      </c>
      <c r="H37" s="8"/>
      <c r="I37" s="8">
        <v>0</v>
      </c>
      <c r="K37" s="11">
        <v>0</v>
      </c>
      <c r="L37" s="8"/>
      <c r="M37" s="11">
        <v>0</v>
      </c>
      <c r="O37" s="11">
        <v>1</v>
      </c>
      <c r="P37" s="11"/>
      <c r="Q37" s="11">
        <v>162</v>
      </c>
    </row>
    <row r="38" spans="1:35" ht="18" x14ac:dyDescent="0.25">
      <c r="A38" s="7"/>
      <c r="B38" s="7"/>
      <c r="C38" s="8"/>
      <c r="D38" s="8"/>
      <c r="E38" s="8"/>
      <c r="G38" s="8"/>
      <c r="H38" s="8"/>
      <c r="I38" s="8"/>
      <c r="K38" s="8"/>
      <c r="L38" s="8"/>
      <c r="M38" s="8"/>
      <c r="O38" s="8"/>
      <c r="P38" s="8"/>
      <c r="Q38" s="8"/>
      <c r="S38" s="32" t="s">
        <v>26</v>
      </c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</row>
    <row r="39" spans="1:35" ht="18.75" thickBot="1" x14ac:dyDescent="0.3">
      <c r="A39" s="9" t="s">
        <v>0</v>
      </c>
      <c r="B39" s="9"/>
      <c r="C39" s="4">
        <f>SUM(C7:C25)</f>
        <v>12</v>
      </c>
      <c r="D39" s="8"/>
      <c r="E39" s="4">
        <f>SUM(E7:E25)</f>
        <v>1781</v>
      </c>
      <c r="G39" s="4">
        <f>SUM(G7:G25)</f>
        <v>18</v>
      </c>
      <c r="H39" s="8"/>
      <c r="I39" s="4">
        <f>SUM(I7:I25)</f>
        <v>2330</v>
      </c>
      <c r="K39" s="4">
        <f>SUM(K7:K25)</f>
        <v>24</v>
      </c>
      <c r="L39" s="8"/>
      <c r="M39" s="4">
        <f>SUM(M7:M25)</f>
        <v>3241</v>
      </c>
      <c r="O39" s="4">
        <f>SUM(O7:O38)</f>
        <v>33</v>
      </c>
      <c r="P39" s="8"/>
      <c r="Q39" s="4">
        <f>SUM(Q7:Q38)</f>
        <v>5175</v>
      </c>
      <c r="S39" s="32" t="s">
        <v>25</v>
      </c>
      <c r="T39" s="32"/>
      <c r="U39" s="32">
        <f>C39</f>
        <v>12</v>
      </c>
      <c r="V39" s="32"/>
      <c r="W39" s="32">
        <f>E39</f>
        <v>1781</v>
      </c>
      <c r="X39" s="32"/>
      <c r="Y39" s="32">
        <f>G39-C39</f>
        <v>6</v>
      </c>
      <c r="Z39" s="32"/>
      <c r="AA39" s="32">
        <f>I39-E39</f>
        <v>549</v>
      </c>
      <c r="AB39" s="32"/>
      <c r="AC39" s="32">
        <f>K39-G39</f>
        <v>6</v>
      </c>
      <c r="AD39" s="32"/>
      <c r="AE39" s="32">
        <f>M39-I39</f>
        <v>911</v>
      </c>
      <c r="AF39" s="32"/>
      <c r="AG39" s="32">
        <f>O39-K39</f>
        <v>9</v>
      </c>
      <c r="AH39" s="32"/>
      <c r="AI39" s="32">
        <f>Q39-M39</f>
        <v>1934</v>
      </c>
    </row>
    <row r="40" spans="1:35" ht="18.75" thickTop="1" x14ac:dyDescent="0.25">
      <c r="A40" s="9"/>
      <c r="B40" s="9"/>
      <c r="C40" s="5"/>
      <c r="D40" s="8"/>
      <c r="E40" s="5"/>
      <c r="G40" s="5"/>
      <c r="H40" s="8"/>
      <c r="I40" s="5"/>
      <c r="K40" s="5"/>
      <c r="L40" s="8"/>
      <c r="M40" s="5"/>
      <c r="O40" s="5"/>
      <c r="P40" s="8"/>
      <c r="Q40" s="5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</row>
    <row r="41" spans="1:35" ht="9.75" customHeight="1" x14ac:dyDescent="0.25">
      <c r="C41" s="3"/>
      <c r="D41" s="3"/>
      <c r="E41" s="3"/>
      <c r="G41" s="3"/>
      <c r="H41" s="3"/>
      <c r="I41" s="3"/>
    </row>
    <row r="42" spans="1:35" ht="20.25" x14ac:dyDescent="0.3">
      <c r="A42" s="7"/>
      <c r="B42" s="7"/>
      <c r="C42" s="19">
        <v>2017</v>
      </c>
      <c r="D42" s="19"/>
      <c r="E42" s="19"/>
      <c r="G42" s="19">
        <v>2017</v>
      </c>
      <c r="H42" s="19"/>
      <c r="I42" s="19"/>
      <c r="K42" s="19">
        <v>2017</v>
      </c>
      <c r="L42" s="19"/>
      <c r="M42" s="19"/>
      <c r="O42" s="34">
        <v>2017</v>
      </c>
      <c r="P42" s="34"/>
      <c r="Q42" s="34"/>
    </row>
    <row r="43" spans="1:35" s="32" customFormat="1" ht="18" x14ac:dyDescent="0.25">
      <c r="A43" s="7"/>
      <c r="B43" s="7"/>
      <c r="C43" s="17" t="s">
        <v>19</v>
      </c>
      <c r="D43" s="17"/>
      <c r="E43" s="17"/>
      <c r="F43"/>
      <c r="G43" s="17" t="s">
        <v>18</v>
      </c>
      <c r="H43" s="17"/>
      <c r="I43" s="17"/>
      <c r="J43"/>
      <c r="K43" s="17" t="s">
        <v>17</v>
      </c>
      <c r="L43" s="17"/>
      <c r="M43" s="17"/>
      <c r="N43"/>
      <c r="O43" s="33" t="s">
        <v>16</v>
      </c>
      <c r="P43" s="33"/>
      <c r="Q43" s="33"/>
    </row>
    <row r="44" spans="1:35" s="32" customFormat="1" ht="18" x14ac:dyDescent="0.25">
      <c r="A44" s="7"/>
      <c r="B44" s="7"/>
      <c r="C44" s="13" t="s">
        <v>15</v>
      </c>
      <c r="D44" s="14"/>
      <c r="E44" s="13" t="s">
        <v>14</v>
      </c>
      <c r="F44"/>
      <c r="G44" s="13" t="s">
        <v>15</v>
      </c>
      <c r="H44" s="14"/>
      <c r="I44" s="13" t="s">
        <v>14</v>
      </c>
      <c r="J44"/>
      <c r="K44" s="13" t="s">
        <v>15</v>
      </c>
      <c r="L44" s="14"/>
      <c r="M44" s="13" t="s">
        <v>14</v>
      </c>
      <c r="N44"/>
      <c r="O44" s="13" t="s">
        <v>15</v>
      </c>
      <c r="P44" s="14"/>
      <c r="Q44" s="13" t="s">
        <v>14</v>
      </c>
    </row>
    <row r="45" spans="1:35" ht="18" x14ac:dyDescent="0.25">
      <c r="A45" s="7"/>
      <c r="B45" s="7"/>
      <c r="C45" s="7"/>
      <c r="D45" s="7"/>
      <c r="E45" s="7"/>
      <c r="G45" s="7"/>
      <c r="H45" s="7"/>
      <c r="I45" s="7"/>
      <c r="K45" s="7"/>
      <c r="L45" s="7"/>
      <c r="M45" s="7"/>
      <c r="O45" s="7"/>
      <c r="P45" s="7"/>
      <c r="Q45" s="7"/>
    </row>
    <row r="46" spans="1:35" ht="18" x14ac:dyDescent="0.25">
      <c r="A46" s="7" t="s">
        <v>33</v>
      </c>
      <c r="B46" s="7"/>
      <c r="C46" s="8">
        <v>3</v>
      </c>
      <c r="D46" s="8"/>
      <c r="E46" s="8">
        <f>220+587+583</f>
        <v>1390</v>
      </c>
      <c r="G46" s="22">
        <f>C46+2</f>
        <v>5</v>
      </c>
      <c r="H46" s="22"/>
      <c r="I46" s="22">
        <f>E46+389</f>
        <v>1779</v>
      </c>
      <c r="K46" s="22">
        <f>G46+6</f>
        <v>11</v>
      </c>
      <c r="L46" s="22"/>
      <c r="M46" s="22">
        <f>I46+2139</f>
        <v>3918</v>
      </c>
      <c r="O46" s="22">
        <f>K46+4</f>
        <v>15</v>
      </c>
      <c r="P46" s="22"/>
      <c r="Q46" s="22">
        <f>M46+284+261+309+395</f>
        <v>5167</v>
      </c>
    </row>
    <row r="47" spans="1:35" ht="18" x14ac:dyDescent="0.25">
      <c r="G47" s="22"/>
      <c r="H47" s="22"/>
      <c r="I47" s="22"/>
      <c r="K47" s="22"/>
      <c r="L47" s="22"/>
      <c r="M47" s="22"/>
      <c r="O47" s="22"/>
      <c r="P47" s="22"/>
      <c r="Q47" s="22"/>
    </row>
    <row r="48" spans="1:35" ht="18" x14ac:dyDescent="0.25">
      <c r="A48" s="7" t="s">
        <v>32</v>
      </c>
      <c r="B48" s="7"/>
      <c r="C48" s="8">
        <v>3</v>
      </c>
      <c r="D48" s="8"/>
      <c r="E48" s="8">
        <f>667+104+164</f>
        <v>935</v>
      </c>
      <c r="G48" s="22">
        <f>C48</f>
        <v>3</v>
      </c>
      <c r="H48" s="22"/>
      <c r="I48" s="22">
        <f>E48</f>
        <v>935</v>
      </c>
      <c r="K48" s="22">
        <f>G48</f>
        <v>3</v>
      </c>
      <c r="L48" s="22"/>
      <c r="M48" s="22">
        <f>I48</f>
        <v>935</v>
      </c>
      <c r="O48" s="22">
        <f>K48</f>
        <v>3</v>
      </c>
      <c r="P48" s="22"/>
      <c r="Q48" s="22">
        <f>M48</f>
        <v>935</v>
      </c>
    </row>
    <row r="49" spans="1:17" ht="18" x14ac:dyDescent="0.25">
      <c r="G49" s="5"/>
      <c r="H49" s="5"/>
      <c r="I49" s="5"/>
      <c r="K49" s="5"/>
      <c r="L49" s="5"/>
      <c r="M49" s="5"/>
      <c r="O49" s="22"/>
      <c r="P49" s="22"/>
      <c r="Q49" s="22"/>
    </row>
    <row r="50" spans="1:17" ht="18" x14ac:dyDescent="0.25">
      <c r="A50" s="7" t="s">
        <v>13</v>
      </c>
      <c r="B50" s="7"/>
      <c r="C50" s="11">
        <v>4</v>
      </c>
      <c r="D50" s="11"/>
      <c r="E50" s="11">
        <f>278+186+250+51</f>
        <v>765</v>
      </c>
      <c r="G50" s="22">
        <f>C50</f>
        <v>4</v>
      </c>
      <c r="H50" s="22"/>
      <c r="I50" s="22">
        <f>E50</f>
        <v>765</v>
      </c>
      <c r="K50" s="22">
        <f>G50</f>
        <v>4</v>
      </c>
      <c r="L50" s="22"/>
      <c r="M50" s="22">
        <f>I50</f>
        <v>765</v>
      </c>
      <c r="O50" s="22">
        <f>K50+1</f>
        <v>5</v>
      </c>
      <c r="P50" s="22"/>
      <c r="Q50" s="22">
        <f>M50+613</f>
        <v>1378</v>
      </c>
    </row>
    <row r="51" spans="1:17" ht="18" x14ac:dyDescent="0.25">
      <c r="G51" s="5"/>
      <c r="H51" s="5"/>
      <c r="I51" s="5"/>
      <c r="K51" s="5"/>
      <c r="L51" s="5"/>
      <c r="M51" s="5"/>
      <c r="O51" s="22"/>
      <c r="P51" s="22"/>
      <c r="Q51" s="22"/>
    </row>
    <row r="52" spans="1:17" ht="18" x14ac:dyDescent="0.25">
      <c r="A52" s="7" t="s">
        <v>9</v>
      </c>
      <c r="B52" s="7"/>
      <c r="C52" s="8">
        <v>3</v>
      </c>
      <c r="D52" s="8"/>
      <c r="E52" s="8">
        <f>89+132+105</f>
        <v>326</v>
      </c>
      <c r="G52" s="22">
        <f>C52</f>
        <v>3</v>
      </c>
      <c r="H52" s="22"/>
      <c r="I52" s="22">
        <f>E52</f>
        <v>326</v>
      </c>
      <c r="K52" s="22">
        <f>G52+1</f>
        <v>4</v>
      </c>
      <c r="L52" s="22"/>
      <c r="M52" s="22">
        <f>I52+61</f>
        <v>387</v>
      </c>
      <c r="O52" s="22">
        <f>K52+2</f>
        <v>6</v>
      </c>
      <c r="P52" s="22"/>
      <c r="Q52" s="22">
        <f>M52+129+64</f>
        <v>580</v>
      </c>
    </row>
    <row r="53" spans="1:17" ht="18" x14ac:dyDescent="0.25">
      <c r="G53" s="5"/>
      <c r="H53" s="5"/>
      <c r="I53" s="5"/>
      <c r="K53" s="5"/>
      <c r="L53" s="5"/>
      <c r="M53" s="5"/>
      <c r="O53" s="22"/>
      <c r="P53" s="22"/>
      <c r="Q53" s="22"/>
    </row>
    <row r="54" spans="1:17" ht="18" x14ac:dyDescent="0.25">
      <c r="A54" s="7" t="s">
        <v>12</v>
      </c>
      <c r="B54" s="7"/>
      <c r="C54" s="8">
        <v>1</v>
      </c>
      <c r="D54" s="8"/>
      <c r="E54" s="8">
        <v>273</v>
      </c>
      <c r="G54" s="22">
        <f>C54</f>
        <v>1</v>
      </c>
      <c r="H54" s="22"/>
      <c r="I54" s="22">
        <f>E54</f>
        <v>273</v>
      </c>
      <c r="K54" s="22">
        <f>G54</f>
        <v>1</v>
      </c>
      <c r="L54" s="22"/>
      <c r="M54" s="22">
        <f>I54</f>
        <v>273</v>
      </c>
      <c r="O54" s="22">
        <f>K54+1</f>
        <v>2</v>
      </c>
      <c r="P54" s="22"/>
      <c r="Q54" s="22">
        <f>M54+298</f>
        <v>571</v>
      </c>
    </row>
    <row r="55" spans="1:17" ht="18" x14ac:dyDescent="0.25">
      <c r="G55" s="5"/>
      <c r="H55" s="5"/>
      <c r="I55" s="5"/>
      <c r="K55" s="5"/>
      <c r="L55" s="5"/>
      <c r="M55" s="5"/>
      <c r="O55" s="22"/>
      <c r="P55" s="22"/>
      <c r="Q55" s="22"/>
    </row>
    <row r="56" spans="1:17" ht="18" x14ac:dyDescent="0.25">
      <c r="A56" s="7" t="s">
        <v>31</v>
      </c>
      <c r="B56" s="7"/>
      <c r="C56" s="8">
        <v>1</v>
      </c>
      <c r="D56" s="8"/>
      <c r="E56" s="8">
        <v>253</v>
      </c>
      <c r="G56" s="22">
        <f>C56</f>
        <v>1</v>
      </c>
      <c r="H56" s="22"/>
      <c r="I56" s="22">
        <f>E56</f>
        <v>253</v>
      </c>
      <c r="K56" s="22">
        <f>G56</f>
        <v>1</v>
      </c>
      <c r="L56" s="22"/>
      <c r="M56" s="22">
        <f>I56</f>
        <v>253</v>
      </c>
      <c r="O56" s="22">
        <f>K56+2</f>
        <v>3</v>
      </c>
      <c r="P56" s="22"/>
      <c r="Q56" s="22">
        <f>M56+15+46</f>
        <v>314</v>
      </c>
    </row>
    <row r="57" spans="1:17" ht="18" x14ac:dyDescent="0.25">
      <c r="G57" s="5"/>
      <c r="H57" s="5"/>
      <c r="I57" s="5"/>
      <c r="K57" s="5"/>
      <c r="L57" s="5"/>
      <c r="M57" s="5"/>
      <c r="O57" s="22"/>
      <c r="P57" s="22"/>
      <c r="Q57" s="22"/>
    </row>
    <row r="58" spans="1:17" ht="18" x14ac:dyDescent="0.25">
      <c r="A58" s="7" t="s">
        <v>30</v>
      </c>
      <c r="B58" s="7"/>
      <c r="C58" s="8">
        <v>1</v>
      </c>
      <c r="D58" s="8"/>
      <c r="E58" s="8">
        <v>178</v>
      </c>
      <c r="G58" s="22">
        <f>C58</f>
        <v>1</v>
      </c>
      <c r="H58" s="22"/>
      <c r="I58" s="22">
        <f>E58</f>
        <v>178</v>
      </c>
      <c r="K58" s="22">
        <f>G58+2</f>
        <v>3</v>
      </c>
      <c r="L58" s="22"/>
      <c r="M58" s="22">
        <f>I58+522</f>
        <v>700</v>
      </c>
      <c r="O58" s="22">
        <f>K58</f>
        <v>3</v>
      </c>
      <c r="P58" s="22"/>
      <c r="Q58" s="22">
        <f>M58</f>
        <v>700</v>
      </c>
    </row>
    <row r="59" spans="1:17" ht="18" x14ac:dyDescent="0.25">
      <c r="G59" s="5"/>
      <c r="H59" s="5"/>
      <c r="I59" s="5"/>
      <c r="K59" s="5"/>
      <c r="L59" s="5"/>
      <c r="M59" s="5"/>
      <c r="O59" s="22"/>
      <c r="P59" s="22"/>
      <c r="Q59" s="22"/>
    </row>
    <row r="60" spans="1:17" ht="18" x14ac:dyDescent="0.25">
      <c r="A60" s="7" t="s">
        <v>7</v>
      </c>
      <c r="B60" s="7"/>
      <c r="C60" s="8">
        <v>1</v>
      </c>
      <c r="D60" s="8"/>
      <c r="E60" s="8">
        <v>150</v>
      </c>
      <c r="G60" s="5">
        <f>C60+1</f>
        <v>2</v>
      </c>
      <c r="H60" s="5"/>
      <c r="I60" s="5">
        <f>E60+132</f>
        <v>282</v>
      </c>
      <c r="K60" s="5">
        <f>G60</f>
        <v>2</v>
      </c>
      <c r="L60" s="5"/>
      <c r="M60" s="5">
        <f>I60</f>
        <v>282</v>
      </c>
      <c r="O60" s="22">
        <f>K60+1</f>
        <v>3</v>
      </c>
      <c r="P60" s="22"/>
      <c r="Q60" s="22">
        <f>M60+133</f>
        <v>415</v>
      </c>
    </row>
    <row r="61" spans="1:17" ht="18" x14ac:dyDescent="0.25">
      <c r="G61" s="5"/>
      <c r="H61" s="5"/>
      <c r="I61" s="5"/>
      <c r="K61" s="5"/>
      <c r="L61" s="5"/>
      <c r="M61" s="5"/>
      <c r="O61" s="22"/>
      <c r="P61" s="22"/>
      <c r="Q61" s="22"/>
    </row>
    <row r="62" spans="1:17" ht="18" x14ac:dyDescent="0.25">
      <c r="A62" s="7" t="s">
        <v>8</v>
      </c>
      <c r="B62" s="7"/>
      <c r="C62" s="8">
        <v>3</v>
      </c>
      <c r="E62" s="8">
        <f>22+17+12</f>
        <v>51</v>
      </c>
      <c r="G62" s="22">
        <f>C62+1</f>
        <v>4</v>
      </c>
      <c r="H62" s="22"/>
      <c r="I62" s="22">
        <f>E62+52</f>
        <v>103</v>
      </c>
      <c r="K62" s="22">
        <f>G62+3</f>
        <v>7</v>
      </c>
      <c r="L62" s="22"/>
      <c r="M62" s="22">
        <f>I62+226</f>
        <v>329</v>
      </c>
      <c r="O62" s="22">
        <f>K62</f>
        <v>7</v>
      </c>
      <c r="P62" s="22"/>
      <c r="Q62" s="22">
        <f>M62</f>
        <v>329</v>
      </c>
    </row>
    <row r="63" spans="1:17" ht="18" x14ac:dyDescent="0.25">
      <c r="G63" s="5"/>
      <c r="H63" s="5"/>
      <c r="I63" s="5"/>
      <c r="K63" s="5"/>
      <c r="L63" s="5"/>
      <c r="M63" s="5"/>
      <c r="O63" s="22"/>
      <c r="P63" s="22"/>
      <c r="Q63" s="22"/>
    </row>
    <row r="64" spans="1:17" ht="18" x14ac:dyDescent="0.25">
      <c r="A64" s="7" t="s">
        <v>29</v>
      </c>
      <c r="B64" s="7"/>
      <c r="C64" s="8">
        <v>1</v>
      </c>
      <c r="D64" s="8"/>
      <c r="E64" s="8">
        <v>40</v>
      </c>
      <c r="G64" s="22">
        <f>C64</f>
        <v>1</v>
      </c>
      <c r="H64" s="22"/>
      <c r="I64" s="22">
        <f>E64</f>
        <v>40</v>
      </c>
      <c r="K64" s="22">
        <f>G64</f>
        <v>1</v>
      </c>
      <c r="L64" s="22"/>
      <c r="M64" s="22">
        <f>I64</f>
        <v>40</v>
      </c>
      <c r="O64" s="22">
        <f>K64</f>
        <v>1</v>
      </c>
      <c r="P64" s="22"/>
      <c r="Q64" s="22">
        <f>M64</f>
        <v>40</v>
      </c>
    </row>
    <row r="65" spans="1:35" ht="18" x14ac:dyDescent="0.25">
      <c r="G65" s="5"/>
      <c r="H65" s="5"/>
      <c r="I65" s="5"/>
      <c r="K65" s="5"/>
      <c r="L65" s="5"/>
      <c r="M65" s="5"/>
      <c r="O65" s="22"/>
      <c r="P65" s="22"/>
      <c r="Q65" s="22"/>
    </row>
    <row r="66" spans="1:35" ht="18" x14ac:dyDescent="0.25">
      <c r="A66" s="7" t="s">
        <v>28</v>
      </c>
      <c r="B66" s="7"/>
      <c r="C66" s="8">
        <v>1</v>
      </c>
      <c r="D66" s="8"/>
      <c r="E66" s="8">
        <v>15</v>
      </c>
      <c r="G66" s="5">
        <f>C66+1</f>
        <v>2</v>
      </c>
      <c r="H66" s="5"/>
      <c r="I66" s="5">
        <f>E66+317</f>
        <v>332</v>
      </c>
      <c r="K66" s="5">
        <f>G66</f>
        <v>2</v>
      </c>
      <c r="L66" s="5"/>
      <c r="M66" s="5">
        <f>I66</f>
        <v>332</v>
      </c>
      <c r="O66" s="22">
        <f>K66</f>
        <v>2</v>
      </c>
      <c r="P66" s="22"/>
      <c r="Q66" s="22">
        <f>M66</f>
        <v>332</v>
      </c>
    </row>
    <row r="67" spans="1:35" ht="18" x14ac:dyDescent="0.25">
      <c r="A67" s="7"/>
      <c r="B67" s="7"/>
      <c r="C67" s="8"/>
      <c r="D67" s="8"/>
      <c r="E67" s="8"/>
      <c r="G67" s="5"/>
      <c r="H67" s="5"/>
      <c r="I67" s="5"/>
      <c r="K67" s="5"/>
      <c r="L67" s="5"/>
      <c r="M67" s="5"/>
      <c r="O67" s="22"/>
      <c r="P67" s="22"/>
      <c r="Q67" s="22"/>
    </row>
    <row r="68" spans="1:35" ht="18" x14ac:dyDescent="0.25">
      <c r="A68" s="7" t="s">
        <v>10</v>
      </c>
      <c r="B68" s="7"/>
      <c r="C68" s="8">
        <v>0</v>
      </c>
      <c r="D68" s="8"/>
      <c r="E68" s="8">
        <v>0</v>
      </c>
      <c r="G68" s="5">
        <v>2</v>
      </c>
      <c r="H68" s="5"/>
      <c r="I68" s="5">
        <v>200</v>
      </c>
      <c r="K68" s="5">
        <f>G68+14</f>
        <v>16</v>
      </c>
      <c r="L68" s="5"/>
      <c r="M68" s="5">
        <f>I68+1653</f>
        <v>1853</v>
      </c>
      <c r="O68" s="22">
        <f>K68+2</f>
        <v>18</v>
      </c>
      <c r="P68" s="22"/>
      <c r="Q68" s="22">
        <f>M68+96+143</f>
        <v>2092</v>
      </c>
    </row>
    <row r="69" spans="1:35" ht="18" x14ac:dyDescent="0.25">
      <c r="A69" s="7"/>
      <c r="B69" s="7"/>
      <c r="C69" s="8"/>
      <c r="D69" s="8"/>
      <c r="E69" s="8"/>
      <c r="G69" s="5"/>
      <c r="H69" s="5"/>
      <c r="I69" s="5"/>
      <c r="K69" s="5"/>
      <c r="L69" s="5"/>
      <c r="M69" s="5"/>
      <c r="O69" s="22"/>
      <c r="P69" s="22"/>
      <c r="Q69" s="22"/>
    </row>
    <row r="70" spans="1:35" ht="18" x14ac:dyDescent="0.25">
      <c r="A70" s="7" t="s">
        <v>27</v>
      </c>
      <c r="B70" s="7"/>
      <c r="C70" s="8">
        <v>0</v>
      </c>
      <c r="D70" s="8"/>
      <c r="E70" s="8">
        <v>0</v>
      </c>
      <c r="G70" s="5">
        <v>0</v>
      </c>
      <c r="H70" s="5"/>
      <c r="I70" s="5">
        <v>0</v>
      </c>
      <c r="K70" s="5">
        <f>G70+1</f>
        <v>1</v>
      </c>
      <c r="L70" s="5"/>
      <c r="M70" s="5">
        <f>I70+99</f>
        <v>99</v>
      </c>
      <c r="O70" s="22">
        <f>K70</f>
        <v>1</v>
      </c>
      <c r="P70" s="22"/>
      <c r="Q70" s="22">
        <f>M70</f>
        <v>99</v>
      </c>
    </row>
    <row r="71" spans="1:35" ht="18" x14ac:dyDescent="0.25">
      <c r="A71" s="7"/>
      <c r="B71" s="7"/>
      <c r="C71" s="8"/>
      <c r="D71" s="8"/>
      <c r="E71" s="8"/>
      <c r="G71" s="5"/>
      <c r="H71" s="5"/>
      <c r="I71" s="5"/>
      <c r="K71" s="5"/>
      <c r="L71" s="5"/>
      <c r="M71" s="5"/>
      <c r="O71" s="5"/>
      <c r="P71" s="5"/>
      <c r="Q71" s="5"/>
      <c r="S71" s="32" t="s">
        <v>26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</row>
    <row r="72" spans="1:35" ht="18.75" thickBot="1" x14ac:dyDescent="0.3">
      <c r="A72" s="9" t="s">
        <v>0</v>
      </c>
      <c r="B72" s="9"/>
      <c r="C72" s="4">
        <f>SUM(C46:C71)</f>
        <v>22</v>
      </c>
      <c r="D72" s="8"/>
      <c r="E72" s="4">
        <f>SUM(E46:E71)</f>
        <v>4376</v>
      </c>
      <c r="G72" s="4">
        <f>SUM(G46:G71)</f>
        <v>29</v>
      </c>
      <c r="H72" s="5"/>
      <c r="I72" s="4">
        <f>SUM(I46:I71)</f>
        <v>5466</v>
      </c>
      <c r="K72" s="4">
        <f>SUM(K46:K71)</f>
        <v>56</v>
      </c>
      <c r="L72" s="5"/>
      <c r="M72" s="4">
        <f>SUM(M46:M71)</f>
        <v>10166</v>
      </c>
      <c r="O72" s="4">
        <f>SUM(O46:O71)</f>
        <v>69</v>
      </c>
      <c r="P72" s="5"/>
      <c r="Q72" s="4">
        <f>SUM(Q46:Q71)</f>
        <v>12952</v>
      </c>
      <c r="S72" s="32" t="s">
        <v>25</v>
      </c>
      <c r="T72" s="32"/>
      <c r="U72" s="32">
        <f>C72</f>
        <v>22</v>
      </c>
      <c r="V72" s="32"/>
      <c r="W72" s="32">
        <f>E72</f>
        <v>4376</v>
      </c>
      <c r="X72" s="32"/>
      <c r="Y72" s="32">
        <f>G72-C72</f>
        <v>7</v>
      </c>
      <c r="Z72" s="32"/>
      <c r="AA72" s="32">
        <f>I72-E72</f>
        <v>1090</v>
      </c>
      <c r="AB72" s="32"/>
      <c r="AC72" s="32">
        <f>K72-G72</f>
        <v>27</v>
      </c>
      <c r="AD72" s="32"/>
      <c r="AE72" s="32">
        <f>M72-I72</f>
        <v>4700</v>
      </c>
      <c r="AF72" s="32"/>
      <c r="AG72" s="32">
        <f>O72-K72</f>
        <v>13</v>
      </c>
      <c r="AH72" s="32"/>
      <c r="AI72" s="32">
        <f>Q72-M72</f>
        <v>2786</v>
      </c>
    </row>
    <row r="73" spans="1:35" ht="15.75" thickTop="1" x14ac:dyDescent="0.25"/>
  </sheetData>
  <mergeCells count="9">
    <mergeCell ref="C4:E4"/>
    <mergeCell ref="G4:I4"/>
    <mergeCell ref="K4:M4"/>
    <mergeCell ref="O4:Q4"/>
    <mergeCell ref="C43:E43"/>
    <mergeCell ref="G43:I43"/>
    <mergeCell ref="K43:M43"/>
    <mergeCell ref="O43:Q43"/>
    <mergeCell ref="O42:Q42"/>
  </mergeCells>
  <pageMargins left="0.5" right="0.5" top="1" bottom="0.75" header="0.5" footer="0.5"/>
  <pageSetup scale="59" fitToHeight="0" orientation="portrait" r:id="rId1"/>
  <headerFooter scaleWithDoc="0" alignWithMargins="0">
    <oddFooter>&amp;C&amp;"Arial,Bold"&amp;10E-&amp;P</oddFooter>
  </headerFooter>
  <rowBreaks count="1" manualBreakCount="1">
    <brk id="39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A6CA-4E8C-45C5-BCC5-4D94EA3F614C}">
  <sheetPr>
    <tabColor theme="0" tint="-0.249977111117893"/>
    <pageSetUpPr fitToPage="1"/>
  </sheetPr>
  <dimension ref="A1:AI90"/>
  <sheetViews>
    <sheetView view="pageBreakPreview" topLeftCell="A13" zoomScale="60" zoomScaleNormal="60" workbookViewId="0">
      <selection activeCell="A34" sqref="A34:K34"/>
    </sheetView>
  </sheetViews>
  <sheetFormatPr defaultRowHeight="15" x14ac:dyDescent="0.25"/>
  <cols>
    <col min="1" max="1" width="35.855468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0" max="20" width="9.140625" customWidth="1"/>
    <col min="21" max="21" width="6.28515625" bestFit="1" customWidth="1"/>
    <col min="22" max="22" width="10.85546875" bestFit="1" customWidth="1"/>
    <col min="23" max="23" width="11.42578125" customWidth="1"/>
    <col min="25" max="25" width="7.7109375" customWidth="1"/>
    <col min="26" max="26" width="10.85546875" bestFit="1" customWidth="1"/>
    <col min="27" max="27" width="11.42578125" customWidth="1"/>
    <col min="29" max="29" width="6.28515625" bestFit="1" customWidth="1"/>
    <col min="30" max="30" width="10.85546875" bestFit="1" customWidth="1"/>
    <col min="31" max="31" width="11.42578125" customWidth="1"/>
    <col min="33" max="33" width="6.28515625" bestFit="1" customWidth="1"/>
    <col min="34" max="34" width="12" bestFit="1" customWidth="1"/>
    <col min="35" max="35" width="10" bestFit="1" customWidth="1"/>
    <col min="36" max="36" width="9.140625" customWidth="1"/>
  </cols>
  <sheetData>
    <row r="1" spans="1:17" s="7" customFormat="1" ht="26.25" x14ac:dyDescent="0.4">
      <c r="A1" s="31" t="s">
        <v>24</v>
      </c>
      <c r="B1" s="31"/>
      <c r="C1" s="31"/>
      <c r="D1" s="31"/>
      <c r="E1" s="31"/>
    </row>
    <row r="2" spans="1:17" s="7" customFormat="1" ht="18" x14ac:dyDescent="0.25"/>
    <row r="3" spans="1:17" ht="20.25" x14ac:dyDescent="0.3">
      <c r="A3" s="7"/>
      <c r="B3" s="7"/>
      <c r="C3" s="19">
        <v>2018</v>
      </c>
      <c r="D3" s="19"/>
      <c r="E3" s="19"/>
      <c r="G3" s="19">
        <f>C3</f>
        <v>2018</v>
      </c>
      <c r="H3" s="19"/>
      <c r="I3" s="19"/>
      <c r="K3" s="19">
        <f>G3</f>
        <v>2018</v>
      </c>
      <c r="L3" s="19"/>
      <c r="M3" s="19"/>
      <c r="O3" s="19">
        <f>K3</f>
        <v>2018</v>
      </c>
      <c r="P3" s="19"/>
      <c r="Q3" s="19"/>
    </row>
    <row r="4" spans="1:17" ht="18" x14ac:dyDescent="0.25">
      <c r="A4" s="7"/>
      <c r="B4" s="7"/>
      <c r="C4" s="17" t="s">
        <v>19</v>
      </c>
      <c r="D4" s="17"/>
      <c r="E4" s="17"/>
      <c r="G4" s="17" t="s">
        <v>18</v>
      </c>
      <c r="H4" s="17"/>
      <c r="I4" s="17"/>
      <c r="K4" s="17" t="s">
        <v>17</v>
      </c>
      <c r="L4" s="17"/>
      <c r="M4" s="17"/>
      <c r="O4" s="17" t="s">
        <v>16</v>
      </c>
      <c r="P4" s="17"/>
      <c r="Q4" s="17"/>
    </row>
    <row r="5" spans="1:17" ht="18" x14ac:dyDescent="0.25">
      <c r="A5" s="7"/>
      <c r="B5" s="7"/>
      <c r="C5" s="13" t="s">
        <v>15</v>
      </c>
      <c r="D5" s="14"/>
      <c r="E5" s="13" t="s">
        <v>14</v>
      </c>
      <c r="G5" s="13" t="s">
        <v>15</v>
      </c>
      <c r="H5" s="14"/>
      <c r="I5" s="13" t="s">
        <v>14</v>
      </c>
      <c r="K5" s="13" t="s">
        <v>15</v>
      </c>
      <c r="L5" s="14"/>
      <c r="M5" s="13" t="s">
        <v>14</v>
      </c>
      <c r="O5" s="13" t="s">
        <v>15</v>
      </c>
      <c r="P5" s="14"/>
      <c r="Q5" s="13" t="s">
        <v>14</v>
      </c>
    </row>
    <row r="6" spans="1:17" ht="18" x14ac:dyDescent="0.25">
      <c r="A6" s="7"/>
      <c r="B6" s="7"/>
      <c r="C6" s="7"/>
      <c r="D6" s="7"/>
      <c r="E6" s="7"/>
      <c r="G6" s="7"/>
      <c r="H6" s="7"/>
      <c r="I6" s="7"/>
      <c r="K6" s="7"/>
      <c r="L6" s="7"/>
      <c r="M6" s="7"/>
      <c r="O6" s="7"/>
      <c r="P6" s="7"/>
      <c r="Q6" s="7"/>
    </row>
    <row r="7" spans="1:17" ht="18" x14ac:dyDescent="0.25">
      <c r="A7" s="7" t="s">
        <v>13</v>
      </c>
      <c r="B7" s="7"/>
      <c r="C7" s="11">
        <v>2</v>
      </c>
      <c r="D7" s="11"/>
      <c r="E7" s="11">
        <v>564</v>
      </c>
      <c r="G7" s="11">
        <f>C7+4</f>
        <v>6</v>
      </c>
      <c r="H7" s="11"/>
      <c r="I7" s="11">
        <f>E7+1267</f>
        <v>1831</v>
      </c>
      <c r="K7" s="11">
        <f>G7+6</f>
        <v>12</v>
      </c>
      <c r="L7" s="11"/>
      <c r="M7" s="11">
        <f>I7+873</f>
        <v>2704</v>
      </c>
      <c r="O7" s="11">
        <f>K7+3</f>
        <v>15</v>
      </c>
      <c r="P7" s="11"/>
      <c r="Q7" s="11">
        <f>M7+2034</f>
        <v>4738</v>
      </c>
    </row>
    <row r="8" spans="1:17" ht="12.75" customHeight="1" x14ac:dyDescent="0.25">
      <c r="A8" s="7"/>
      <c r="B8" s="7"/>
      <c r="C8" s="11"/>
      <c r="D8" s="11"/>
      <c r="E8" s="11"/>
      <c r="G8" s="11"/>
      <c r="H8" s="11"/>
      <c r="I8" s="11"/>
      <c r="K8" s="11"/>
      <c r="L8" s="11"/>
      <c r="M8" s="11"/>
      <c r="O8" s="11"/>
      <c r="P8" s="11"/>
      <c r="Q8" s="11"/>
    </row>
    <row r="9" spans="1:17" ht="18" x14ac:dyDescent="0.25">
      <c r="A9" s="7" t="s">
        <v>11</v>
      </c>
      <c r="B9" s="7"/>
      <c r="C9" s="11"/>
      <c r="D9" s="11"/>
      <c r="E9" s="11"/>
      <c r="G9" s="11"/>
      <c r="H9" s="11"/>
      <c r="I9" s="11"/>
      <c r="K9" s="11"/>
      <c r="L9" s="11"/>
      <c r="M9" s="11"/>
      <c r="O9" s="11">
        <v>1</v>
      </c>
      <c r="P9" s="11"/>
      <c r="Q9" s="11">
        <v>173</v>
      </c>
    </row>
    <row r="10" spans="1:17" ht="12.75" customHeight="1" x14ac:dyDescent="0.25">
      <c r="A10" s="7"/>
      <c r="B10" s="7"/>
      <c r="C10" s="11"/>
      <c r="D10" s="11"/>
      <c r="E10" s="11"/>
      <c r="G10" s="11"/>
      <c r="H10" s="11"/>
      <c r="I10" s="11"/>
      <c r="K10" s="11"/>
      <c r="L10" s="11"/>
      <c r="M10" s="11"/>
      <c r="O10" s="11"/>
      <c r="P10" s="11"/>
      <c r="Q10" s="11"/>
    </row>
    <row r="11" spans="1:17" ht="18" x14ac:dyDescent="0.25">
      <c r="A11" s="7" t="s">
        <v>12</v>
      </c>
      <c r="B11" s="7"/>
      <c r="C11" s="8">
        <v>4</v>
      </c>
      <c r="D11" s="8"/>
      <c r="E11" s="8">
        <v>984</v>
      </c>
      <c r="G11" s="11">
        <f>C11</f>
        <v>4</v>
      </c>
      <c r="H11" s="11"/>
      <c r="I11" s="11">
        <f>E11</f>
        <v>984</v>
      </c>
      <c r="K11" s="11">
        <f>G11</f>
        <v>4</v>
      </c>
      <c r="L11" s="11"/>
      <c r="M11" s="11">
        <f>I11</f>
        <v>984</v>
      </c>
      <c r="O11" s="11">
        <f>K11</f>
        <v>4</v>
      </c>
      <c r="P11" s="11"/>
      <c r="Q11" s="11">
        <f>M11</f>
        <v>984</v>
      </c>
    </row>
    <row r="12" spans="1:17" ht="12.75" customHeight="1" x14ac:dyDescent="0.25">
      <c r="A12" s="7"/>
      <c r="B12" s="7"/>
      <c r="C12" s="8"/>
      <c r="D12" s="8"/>
      <c r="E12" s="8"/>
      <c r="G12" s="11"/>
      <c r="H12" s="11"/>
      <c r="I12" s="11"/>
      <c r="K12" s="8"/>
      <c r="L12" s="8"/>
      <c r="M12" s="8"/>
      <c r="O12" s="11"/>
      <c r="P12" s="11"/>
      <c r="Q12" s="11"/>
    </row>
    <row r="13" spans="1:17" ht="18" x14ac:dyDescent="0.25">
      <c r="A13" s="7" t="s">
        <v>8</v>
      </c>
      <c r="B13" s="7"/>
      <c r="C13" s="8">
        <v>5</v>
      </c>
      <c r="D13" s="8"/>
      <c r="E13" s="8">
        <v>385</v>
      </c>
      <c r="G13" s="11">
        <f>C13</f>
        <v>5</v>
      </c>
      <c r="H13" s="11"/>
      <c r="I13" s="11">
        <f>E13</f>
        <v>385</v>
      </c>
      <c r="K13" s="11">
        <f>G13+2</f>
        <v>7</v>
      </c>
      <c r="L13" s="11"/>
      <c r="M13" s="11">
        <f>I13+130</f>
        <v>515</v>
      </c>
      <c r="O13" s="11">
        <f>K13</f>
        <v>7</v>
      </c>
      <c r="P13" s="11"/>
      <c r="Q13" s="11">
        <f>M13</f>
        <v>515</v>
      </c>
    </row>
    <row r="14" spans="1:17" ht="12.75" customHeight="1" x14ac:dyDescent="0.25">
      <c r="A14" s="7"/>
      <c r="B14" s="7"/>
      <c r="C14" s="8"/>
      <c r="D14" s="8"/>
      <c r="E14" s="8"/>
      <c r="G14" s="11"/>
      <c r="H14" s="11"/>
      <c r="I14" s="11"/>
      <c r="K14" s="8"/>
      <c r="L14" s="8"/>
      <c r="M14" s="8"/>
      <c r="O14" s="11"/>
      <c r="P14" s="11"/>
      <c r="Q14" s="11"/>
    </row>
    <row r="15" spans="1:17" ht="18" x14ac:dyDescent="0.25">
      <c r="A15" s="7" t="s">
        <v>49</v>
      </c>
      <c r="B15" s="7"/>
      <c r="C15" s="8">
        <v>1</v>
      </c>
      <c r="D15" s="8"/>
      <c r="E15" s="8">
        <v>101</v>
      </c>
      <c r="G15" s="11">
        <f>C15+4</f>
        <v>5</v>
      </c>
      <c r="H15" s="11"/>
      <c r="I15" s="11">
        <f>E15+372</f>
        <v>473</v>
      </c>
      <c r="K15" s="11">
        <f>G15+21</f>
        <v>26</v>
      </c>
      <c r="L15" s="11"/>
      <c r="M15" s="11">
        <f>I15+1355</f>
        <v>1828</v>
      </c>
      <c r="O15" s="11">
        <f>K15+3</f>
        <v>29</v>
      </c>
      <c r="P15" s="11"/>
      <c r="Q15" s="11">
        <f>M15+201</f>
        <v>2029</v>
      </c>
    </row>
    <row r="16" spans="1:17" ht="12.75" customHeight="1" x14ac:dyDescent="0.25">
      <c r="A16" s="7"/>
      <c r="B16" s="7"/>
      <c r="C16" s="8"/>
      <c r="D16" s="8"/>
      <c r="E16" s="8"/>
      <c r="G16" s="11"/>
      <c r="H16" s="11"/>
      <c r="I16" s="11"/>
      <c r="K16" s="8"/>
      <c r="L16" s="8"/>
      <c r="M16" s="8"/>
      <c r="O16" s="11"/>
      <c r="P16" s="11"/>
      <c r="Q16" s="11"/>
    </row>
    <row r="17" spans="1:17" ht="18" x14ac:dyDescent="0.25">
      <c r="A17" s="7" t="s">
        <v>7</v>
      </c>
      <c r="B17" s="7"/>
      <c r="C17" s="8">
        <v>1</v>
      </c>
      <c r="D17" s="8"/>
      <c r="E17" s="8">
        <v>288</v>
      </c>
      <c r="G17" s="11">
        <f>C17+1</f>
        <v>2</v>
      </c>
      <c r="H17" s="11"/>
      <c r="I17" s="11">
        <f>E17+162</f>
        <v>450</v>
      </c>
      <c r="K17" s="11">
        <f>G17</f>
        <v>2</v>
      </c>
      <c r="L17" s="11"/>
      <c r="M17" s="11">
        <f>I17</f>
        <v>450</v>
      </c>
      <c r="O17" s="11">
        <f>K17+2</f>
        <v>4</v>
      </c>
      <c r="P17" s="11"/>
      <c r="Q17" s="11">
        <f>M17+344</f>
        <v>794</v>
      </c>
    </row>
    <row r="18" spans="1:17" ht="12.75" customHeight="1" x14ac:dyDescent="0.25">
      <c r="A18" s="7"/>
      <c r="B18" s="7"/>
      <c r="C18" s="8"/>
      <c r="D18" s="8"/>
      <c r="E18" s="8"/>
      <c r="G18" s="11"/>
      <c r="H18" s="11"/>
      <c r="I18" s="11"/>
      <c r="K18" s="8"/>
      <c r="L18" s="8"/>
      <c r="M18" s="8"/>
      <c r="O18" s="11"/>
      <c r="P18" s="11"/>
      <c r="Q18" s="11"/>
    </row>
    <row r="19" spans="1:17" ht="18" x14ac:dyDescent="0.25">
      <c r="A19" s="7" t="s">
        <v>40</v>
      </c>
      <c r="B19" s="7"/>
      <c r="C19" s="8">
        <v>1</v>
      </c>
      <c r="D19" s="8"/>
      <c r="E19" s="8">
        <v>246</v>
      </c>
      <c r="G19" s="11">
        <f>C19+1</f>
        <v>2</v>
      </c>
      <c r="H19" s="11"/>
      <c r="I19" s="11">
        <f>E19+135</f>
        <v>381</v>
      </c>
      <c r="K19" s="11">
        <f>G19+1</f>
        <v>3</v>
      </c>
      <c r="L19" s="11"/>
      <c r="M19" s="11">
        <f>I19+1327</f>
        <v>1708</v>
      </c>
      <c r="O19" s="11">
        <f>K19</f>
        <v>3</v>
      </c>
      <c r="P19" s="11"/>
      <c r="Q19" s="11">
        <f>M19</f>
        <v>1708</v>
      </c>
    </row>
    <row r="20" spans="1:17" ht="12.75" customHeight="1" x14ac:dyDescent="0.25">
      <c r="A20" s="7"/>
      <c r="B20" s="7"/>
      <c r="C20" s="8"/>
      <c r="D20" s="8"/>
      <c r="E20" s="8"/>
      <c r="G20" s="11"/>
      <c r="H20" s="11"/>
      <c r="I20" s="11"/>
      <c r="K20" s="11"/>
      <c r="L20" s="8"/>
      <c r="M20" s="11"/>
      <c r="O20" s="11"/>
      <c r="P20" s="11"/>
      <c r="Q20" s="11"/>
    </row>
    <row r="21" spans="1:17" ht="18" x14ac:dyDescent="0.25">
      <c r="A21" s="7" t="s">
        <v>42</v>
      </c>
      <c r="B21" s="7"/>
      <c r="C21" s="8">
        <v>4</v>
      </c>
      <c r="D21" s="8"/>
      <c r="E21" s="8">
        <v>1462</v>
      </c>
      <c r="G21" s="11">
        <f>C21</f>
        <v>4</v>
      </c>
      <c r="H21" s="11"/>
      <c r="I21" s="11">
        <f>E21</f>
        <v>1462</v>
      </c>
      <c r="K21" s="11">
        <f>G21</f>
        <v>4</v>
      </c>
      <c r="L21" s="11"/>
      <c r="M21" s="11">
        <f>I21</f>
        <v>1462</v>
      </c>
      <c r="O21" s="11">
        <f>K21+3</f>
        <v>7</v>
      </c>
      <c r="P21" s="11"/>
      <c r="Q21" s="11">
        <f>M21+682</f>
        <v>2144</v>
      </c>
    </row>
    <row r="22" spans="1:17" ht="12.75" customHeight="1" x14ac:dyDescent="0.25">
      <c r="A22" s="7"/>
      <c r="B22" s="7"/>
      <c r="C22" s="8"/>
      <c r="D22" s="8"/>
      <c r="E22" s="8"/>
      <c r="G22" s="11"/>
      <c r="H22" s="11"/>
      <c r="I22" s="11"/>
      <c r="K22" s="11"/>
      <c r="L22" s="8"/>
      <c r="M22" s="11"/>
      <c r="O22" s="11"/>
      <c r="P22" s="11"/>
      <c r="Q22" s="11"/>
    </row>
    <row r="23" spans="1:17" ht="18" x14ac:dyDescent="0.25">
      <c r="A23" s="7" t="s">
        <v>35</v>
      </c>
      <c r="B23" s="7"/>
      <c r="C23" s="8">
        <v>3</v>
      </c>
      <c r="D23" s="8"/>
      <c r="E23" s="8">
        <v>678</v>
      </c>
      <c r="G23" s="11">
        <f>C23</f>
        <v>3</v>
      </c>
      <c r="H23" s="11"/>
      <c r="I23" s="11">
        <f>E23</f>
        <v>678</v>
      </c>
      <c r="K23" s="11">
        <f>G23</f>
        <v>3</v>
      </c>
      <c r="L23" s="11"/>
      <c r="M23" s="11">
        <f>I23</f>
        <v>678</v>
      </c>
      <c r="O23" s="11">
        <f>K23</f>
        <v>3</v>
      </c>
      <c r="P23" s="11"/>
      <c r="Q23" s="11">
        <f>M23</f>
        <v>678</v>
      </c>
    </row>
    <row r="24" spans="1:17" ht="12.75" customHeight="1" x14ac:dyDescent="0.25">
      <c r="A24" s="7"/>
      <c r="B24" s="7"/>
      <c r="C24" s="8"/>
      <c r="D24" s="8"/>
      <c r="E24" s="8"/>
      <c r="G24" s="11"/>
      <c r="H24" s="11"/>
      <c r="I24" s="11"/>
      <c r="K24" s="11"/>
      <c r="L24" s="8"/>
      <c r="M24" s="11"/>
      <c r="O24" s="11"/>
      <c r="P24" s="11"/>
      <c r="Q24" s="11"/>
    </row>
    <row r="25" spans="1:17" ht="18" x14ac:dyDescent="0.25">
      <c r="A25" s="7" t="s">
        <v>34</v>
      </c>
      <c r="B25" s="7"/>
      <c r="C25" s="8">
        <v>1</v>
      </c>
      <c r="D25" s="8"/>
      <c r="E25" s="8">
        <v>298</v>
      </c>
      <c r="G25" s="11">
        <f>C25</f>
        <v>1</v>
      </c>
      <c r="H25" s="11"/>
      <c r="I25" s="11">
        <f>E25</f>
        <v>298</v>
      </c>
      <c r="K25" s="11">
        <f>G25</f>
        <v>1</v>
      </c>
      <c r="L25" s="11"/>
      <c r="M25" s="11">
        <f>I25</f>
        <v>298</v>
      </c>
      <c r="O25" s="11">
        <f>K25</f>
        <v>1</v>
      </c>
      <c r="P25" s="11"/>
      <c r="Q25" s="11">
        <f>M25</f>
        <v>298</v>
      </c>
    </row>
    <row r="26" spans="1:17" ht="12.75" customHeight="1" x14ac:dyDescent="0.25">
      <c r="A26" s="7"/>
      <c r="B26" s="7"/>
      <c r="C26" s="8"/>
      <c r="D26" s="8"/>
      <c r="E26" s="8"/>
      <c r="G26" s="11"/>
      <c r="H26" s="11"/>
      <c r="I26" s="11"/>
      <c r="K26" s="11"/>
      <c r="L26" s="8"/>
      <c r="M26" s="11"/>
      <c r="O26" s="11"/>
      <c r="P26" s="11"/>
      <c r="Q26" s="11"/>
    </row>
    <row r="27" spans="1:17" ht="18" x14ac:dyDescent="0.25">
      <c r="A27" s="7" t="s">
        <v>33</v>
      </c>
      <c r="B27" s="7"/>
      <c r="C27" s="8">
        <v>3</v>
      </c>
      <c r="D27" s="8"/>
      <c r="E27" s="8">
        <v>765</v>
      </c>
      <c r="G27" s="11">
        <f>C27+2</f>
        <v>5</v>
      </c>
      <c r="H27" s="11"/>
      <c r="I27" s="11">
        <f>E27+632</f>
        <v>1397</v>
      </c>
      <c r="K27" s="11">
        <f>G27+2</f>
        <v>7</v>
      </c>
      <c r="L27" s="11"/>
      <c r="M27" s="11">
        <f>I27+461</f>
        <v>1858</v>
      </c>
      <c r="O27" s="11">
        <f>K27+2</f>
        <v>9</v>
      </c>
      <c r="P27" s="11"/>
      <c r="Q27" s="11">
        <f>M27+526</f>
        <v>2384</v>
      </c>
    </row>
    <row r="28" spans="1:17" ht="12.75" customHeight="1" x14ac:dyDescent="0.25">
      <c r="A28" s="7"/>
      <c r="B28" s="7"/>
      <c r="C28" s="8"/>
      <c r="D28" s="8"/>
      <c r="E28" s="8"/>
      <c r="G28" s="11"/>
      <c r="H28" s="11"/>
      <c r="I28" s="11"/>
      <c r="K28" s="11"/>
      <c r="L28" s="8"/>
      <c r="M28" s="11"/>
      <c r="O28" s="11"/>
      <c r="P28" s="11"/>
      <c r="Q28" s="11"/>
    </row>
    <row r="29" spans="1:17" ht="18" x14ac:dyDescent="0.25">
      <c r="A29" s="7" t="s">
        <v>31</v>
      </c>
      <c r="B29" s="7"/>
      <c r="C29" s="8">
        <v>2</v>
      </c>
      <c r="D29" s="8"/>
      <c r="E29" s="8">
        <v>293</v>
      </c>
      <c r="G29" s="11">
        <f>C29</f>
        <v>2</v>
      </c>
      <c r="H29" s="11"/>
      <c r="I29" s="11">
        <f>E29</f>
        <v>293</v>
      </c>
      <c r="K29" s="11">
        <f>G29+2</f>
        <v>4</v>
      </c>
      <c r="L29" s="11"/>
      <c r="M29" s="11">
        <f>I29+645</f>
        <v>938</v>
      </c>
      <c r="O29" s="11">
        <f>K29</f>
        <v>4</v>
      </c>
      <c r="P29" s="11"/>
      <c r="Q29" s="11">
        <f>M29</f>
        <v>938</v>
      </c>
    </row>
    <row r="30" spans="1:17" ht="12.75" customHeight="1" x14ac:dyDescent="0.25">
      <c r="A30" s="7"/>
      <c r="B30" s="7"/>
      <c r="C30" s="8"/>
      <c r="D30" s="8"/>
      <c r="E30" s="8"/>
      <c r="G30" s="11"/>
      <c r="H30" s="11"/>
      <c r="I30" s="11"/>
      <c r="K30" s="11"/>
      <c r="L30" s="8"/>
      <c r="M30" s="11"/>
      <c r="O30" s="11"/>
      <c r="P30" s="11"/>
      <c r="Q30" s="11"/>
    </row>
    <row r="31" spans="1:17" ht="18" x14ac:dyDescent="0.25">
      <c r="A31" s="7" t="s">
        <v>29</v>
      </c>
      <c r="B31" s="7"/>
      <c r="C31" s="8">
        <v>1</v>
      </c>
      <c r="D31" s="8"/>
      <c r="E31" s="8">
        <v>92</v>
      </c>
      <c r="G31" s="11">
        <f>C31</f>
        <v>1</v>
      </c>
      <c r="H31" s="11"/>
      <c r="I31" s="11">
        <f>E31</f>
        <v>92</v>
      </c>
      <c r="K31" s="11">
        <f>G31+1</f>
        <v>2</v>
      </c>
      <c r="L31" s="11"/>
      <c r="M31" s="11">
        <f>I31+152</f>
        <v>244</v>
      </c>
      <c r="O31" s="11">
        <f>K31+2</f>
        <v>4</v>
      </c>
      <c r="P31" s="11"/>
      <c r="Q31" s="11">
        <f>M31+184</f>
        <v>428</v>
      </c>
    </row>
    <row r="32" spans="1:17" ht="12.75" customHeight="1" x14ac:dyDescent="0.25">
      <c r="A32" s="7"/>
      <c r="B32" s="7"/>
      <c r="C32" s="8"/>
      <c r="D32" s="8"/>
      <c r="E32" s="8"/>
      <c r="G32" s="11"/>
      <c r="H32" s="11"/>
      <c r="I32" s="11"/>
      <c r="K32" s="11"/>
      <c r="L32" s="8"/>
      <c r="M32" s="11"/>
      <c r="O32" s="11"/>
      <c r="P32" s="11"/>
      <c r="Q32" s="11"/>
    </row>
    <row r="33" spans="1:35" ht="18" x14ac:dyDescent="0.25">
      <c r="A33" s="7" t="s">
        <v>30</v>
      </c>
      <c r="B33" s="7"/>
      <c r="C33" s="8">
        <v>1</v>
      </c>
      <c r="D33" s="8"/>
      <c r="E33" s="8">
        <v>195</v>
      </c>
      <c r="G33" s="11">
        <f>C33+1</f>
        <v>2</v>
      </c>
      <c r="H33" s="11"/>
      <c r="I33" s="11">
        <f>E33+166</f>
        <v>361</v>
      </c>
      <c r="K33" s="11">
        <f>G33+1</f>
        <v>3</v>
      </c>
      <c r="L33" s="11"/>
      <c r="M33" s="11">
        <f>I33+929</f>
        <v>1290</v>
      </c>
      <c r="O33" s="11">
        <f>K33</f>
        <v>3</v>
      </c>
      <c r="P33" s="11"/>
      <c r="Q33" s="11">
        <f>M33</f>
        <v>1290</v>
      </c>
    </row>
    <row r="34" spans="1:35" ht="12.75" customHeight="1" x14ac:dyDescent="0.25">
      <c r="A34" s="7"/>
      <c r="B34" s="7"/>
      <c r="C34" s="8"/>
      <c r="D34" s="8"/>
      <c r="E34" s="8"/>
      <c r="G34" s="11"/>
      <c r="H34" s="11"/>
      <c r="I34" s="11"/>
      <c r="K34" s="11"/>
      <c r="L34" s="8"/>
      <c r="M34" s="11"/>
      <c r="O34" s="11"/>
      <c r="P34" s="11"/>
      <c r="Q34" s="11"/>
    </row>
    <row r="35" spans="1:35" ht="18" x14ac:dyDescent="0.25">
      <c r="A35" s="7" t="s">
        <v>2</v>
      </c>
      <c r="B35" s="7"/>
      <c r="C35" s="8"/>
      <c r="D35" s="8"/>
      <c r="E35" s="8"/>
      <c r="G35" s="11">
        <v>1</v>
      </c>
      <c r="H35" s="11"/>
      <c r="I35" s="11">
        <v>165</v>
      </c>
      <c r="K35" s="11">
        <f>G35</f>
        <v>1</v>
      </c>
      <c r="L35" s="11"/>
      <c r="M35" s="11">
        <f>I35</f>
        <v>165</v>
      </c>
      <c r="O35" s="11">
        <f>K35</f>
        <v>1</v>
      </c>
      <c r="P35" s="11"/>
      <c r="Q35" s="11">
        <f>M35</f>
        <v>165</v>
      </c>
    </row>
    <row r="36" spans="1:35" ht="12.75" customHeight="1" x14ac:dyDescent="0.25">
      <c r="A36" s="7"/>
      <c r="B36" s="7"/>
      <c r="C36" s="8"/>
      <c r="D36" s="8"/>
      <c r="E36" s="8"/>
      <c r="G36" s="11"/>
      <c r="H36" s="11"/>
      <c r="I36" s="11"/>
      <c r="K36" s="11"/>
      <c r="L36" s="8"/>
      <c r="M36" s="11"/>
      <c r="O36" s="11"/>
      <c r="P36" s="11"/>
      <c r="Q36" s="11"/>
    </row>
    <row r="37" spans="1:35" ht="18" x14ac:dyDescent="0.25">
      <c r="A37" s="7" t="s">
        <v>32</v>
      </c>
      <c r="B37" s="7"/>
      <c r="C37" s="8"/>
      <c r="D37" s="8"/>
      <c r="E37" s="8"/>
      <c r="G37" s="11">
        <v>1</v>
      </c>
      <c r="H37" s="11"/>
      <c r="I37" s="11">
        <v>102</v>
      </c>
      <c r="K37" s="11">
        <f>G37+1</f>
        <v>2</v>
      </c>
      <c r="L37" s="11"/>
      <c r="M37" s="11">
        <f>I37+126</f>
        <v>228</v>
      </c>
      <c r="O37" s="11">
        <f>K37+2</f>
        <v>4</v>
      </c>
      <c r="P37" s="11"/>
      <c r="Q37" s="11">
        <f>M37+385</f>
        <v>613</v>
      </c>
    </row>
    <row r="38" spans="1:35" ht="12.75" customHeight="1" x14ac:dyDescent="0.25">
      <c r="A38" s="7"/>
      <c r="B38" s="7"/>
      <c r="C38" s="8"/>
      <c r="D38" s="8"/>
      <c r="E38" s="8"/>
      <c r="G38" s="11"/>
      <c r="H38" s="11"/>
      <c r="I38" s="11"/>
      <c r="K38" s="11"/>
      <c r="L38" s="11"/>
      <c r="M38" s="11"/>
      <c r="O38" s="11"/>
      <c r="P38" s="11"/>
      <c r="Q38" s="11"/>
    </row>
    <row r="39" spans="1:35" ht="18" x14ac:dyDescent="0.25">
      <c r="A39" s="7" t="s">
        <v>10</v>
      </c>
      <c r="B39" s="7"/>
      <c r="C39" s="8"/>
      <c r="D39" s="8"/>
      <c r="E39" s="8"/>
      <c r="G39" s="11">
        <v>1</v>
      </c>
      <c r="H39" s="11"/>
      <c r="I39" s="11">
        <v>116</v>
      </c>
      <c r="K39" s="11">
        <f>G39</f>
        <v>1</v>
      </c>
      <c r="L39" s="11"/>
      <c r="M39" s="11">
        <f>I39</f>
        <v>116</v>
      </c>
      <c r="O39" s="11">
        <f>K39+3</f>
        <v>4</v>
      </c>
      <c r="P39" s="11"/>
      <c r="Q39" s="11">
        <f>M39+408</f>
        <v>524</v>
      </c>
    </row>
    <row r="40" spans="1:35" ht="12.75" customHeight="1" x14ac:dyDescent="0.25">
      <c r="A40" s="7"/>
      <c r="B40" s="7"/>
      <c r="C40" s="8"/>
      <c r="D40" s="8"/>
      <c r="E40" s="8"/>
      <c r="G40" s="11"/>
      <c r="H40" s="11"/>
      <c r="I40" s="11"/>
      <c r="K40" s="11"/>
      <c r="L40" s="11"/>
      <c r="M40" s="11"/>
      <c r="O40" s="11"/>
      <c r="P40" s="11"/>
      <c r="Q40" s="11"/>
    </row>
    <row r="41" spans="1:35" ht="18" x14ac:dyDescent="0.25">
      <c r="A41" s="7" t="s">
        <v>48</v>
      </c>
      <c r="B41" s="7"/>
      <c r="C41" s="8"/>
      <c r="D41" s="8"/>
      <c r="E41" s="8"/>
      <c r="G41" s="11"/>
      <c r="H41" s="11"/>
      <c r="I41" s="11"/>
      <c r="K41" s="11">
        <v>2</v>
      </c>
      <c r="L41" s="11"/>
      <c r="M41" s="11">
        <v>394</v>
      </c>
      <c r="O41" s="11">
        <f>K41+1</f>
        <v>3</v>
      </c>
      <c r="P41" s="11"/>
      <c r="Q41" s="11">
        <f>M41+251</f>
        <v>645</v>
      </c>
    </row>
    <row r="42" spans="1:35" ht="12.75" customHeight="1" x14ac:dyDescent="0.25">
      <c r="A42" s="7"/>
      <c r="B42" s="7"/>
      <c r="C42" s="8"/>
      <c r="D42" s="8"/>
      <c r="E42" s="8"/>
      <c r="G42" s="11"/>
      <c r="H42" s="11"/>
      <c r="I42" s="11"/>
      <c r="K42" s="11"/>
      <c r="L42" s="8"/>
      <c r="M42" s="11"/>
      <c r="O42" s="11"/>
      <c r="P42" s="11"/>
      <c r="Q42" s="11"/>
    </row>
    <row r="43" spans="1:35" ht="18" x14ac:dyDescent="0.25">
      <c r="A43" s="7" t="s">
        <v>4</v>
      </c>
      <c r="B43" s="7"/>
      <c r="C43" s="8"/>
      <c r="D43" s="8"/>
      <c r="E43" s="8"/>
      <c r="G43" s="11"/>
      <c r="H43" s="11"/>
      <c r="I43" s="11"/>
      <c r="K43" s="11">
        <v>1</v>
      </c>
      <c r="L43" s="11"/>
      <c r="M43" s="11">
        <v>128</v>
      </c>
      <c r="O43" s="11">
        <f>K43</f>
        <v>1</v>
      </c>
      <c r="P43" s="11"/>
      <c r="Q43" s="11">
        <f>M43</f>
        <v>128</v>
      </c>
    </row>
    <row r="44" spans="1:35" ht="12.75" customHeight="1" x14ac:dyDescent="0.25">
      <c r="A44" s="7"/>
      <c r="B44" s="7"/>
      <c r="C44" s="8"/>
      <c r="D44" s="8"/>
      <c r="E44" s="8"/>
      <c r="G44" s="8"/>
      <c r="H44" s="8"/>
      <c r="I44" s="8"/>
      <c r="K44" s="8"/>
      <c r="L44" s="8"/>
      <c r="M44" s="8"/>
      <c r="O44" s="8"/>
      <c r="P44" s="8"/>
      <c r="Q44" s="8"/>
      <c r="S44" s="32" t="s">
        <v>26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</row>
    <row r="45" spans="1:35" ht="18.75" thickBot="1" x14ac:dyDescent="0.3">
      <c r="A45" s="9" t="s">
        <v>0</v>
      </c>
      <c r="B45" s="9"/>
      <c r="C45" s="4">
        <f>SUM(C7:C44)</f>
        <v>29</v>
      </c>
      <c r="D45" s="8"/>
      <c r="E45" s="4">
        <f>SUM(E7:E44)</f>
        <v>6351</v>
      </c>
      <c r="G45" s="4">
        <f>SUM(G7:G44)</f>
        <v>45</v>
      </c>
      <c r="H45" s="8"/>
      <c r="I45" s="4">
        <f>SUM(I7:I44)</f>
        <v>9468</v>
      </c>
      <c r="K45" s="4">
        <f>SUM(K7:K44)</f>
        <v>85</v>
      </c>
      <c r="L45" s="8"/>
      <c r="M45" s="4">
        <f>SUM(M7:M44)</f>
        <v>15988</v>
      </c>
      <c r="O45" s="4">
        <f>SUM(O7:O44)</f>
        <v>107</v>
      </c>
      <c r="P45" s="8"/>
      <c r="Q45" s="4">
        <f>SUM(Q7:Q44)</f>
        <v>21176</v>
      </c>
      <c r="S45" s="32" t="s">
        <v>25</v>
      </c>
      <c r="T45" s="32"/>
      <c r="U45" s="32">
        <f>C45</f>
        <v>29</v>
      </c>
      <c r="V45" s="32"/>
      <c r="W45" s="32">
        <f>E45</f>
        <v>6351</v>
      </c>
      <c r="X45" s="32"/>
      <c r="Y45" s="32">
        <f>G45-C45</f>
        <v>16</v>
      </c>
      <c r="Z45" s="32"/>
      <c r="AA45" s="32">
        <f>I45-E45</f>
        <v>3117</v>
      </c>
      <c r="AB45" s="32"/>
      <c r="AC45" s="32">
        <f>K45-G45</f>
        <v>40</v>
      </c>
      <c r="AD45" s="32"/>
      <c r="AE45" s="32">
        <f>M45-I45</f>
        <v>6520</v>
      </c>
      <c r="AF45" s="32"/>
      <c r="AG45" s="32">
        <f>O45-K45</f>
        <v>22</v>
      </c>
      <c r="AH45" s="32"/>
      <c r="AI45" s="32">
        <f>Q45-M45</f>
        <v>5188</v>
      </c>
    </row>
    <row r="46" spans="1:35" ht="18.75" thickTop="1" x14ac:dyDescent="0.25">
      <c r="A46" s="9"/>
      <c r="B46" s="9"/>
      <c r="C46" s="5"/>
      <c r="D46" s="8"/>
      <c r="E46" s="5"/>
      <c r="G46" s="5"/>
      <c r="H46" s="8"/>
      <c r="I46" s="5"/>
      <c r="K46" s="5"/>
      <c r="L46" s="8"/>
      <c r="M46" s="5"/>
      <c r="O46" s="5"/>
      <c r="P46" s="8"/>
      <c r="Q46" s="5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</row>
    <row r="47" spans="1:35" x14ac:dyDescent="0.25">
      <c r="C47" s="3"/>
      <c r="D47" s="3"/>
      <c r="E47" s="3"/>
      <c r="G47" s="3"/>
      <c r="H47" s="3"/>
      <c r="I47" s="3"/>
    </row>
    <row r="48" spans="1:35" ht="20.25" x14ac:dyDescent="0.3">
      <c r="A48" s="7"/>
      <c r="B48" s="7"/>
      <c r="C48" s="19">
        <v>2019</v>
      </c>
      <c r="D48" s="19"/>
      <c r="E48" s="19"/>
      <c r="G48" s="19">
        <f>C48</f>
        <v>2019</v>
      </c>
      <c r="H48" s="19"/>
      <c r="I48" s="19"/>
      <c r="K48" s="19">
        <f>G48</f>
        <v>2019</v>
      </c>
      <c r="L48" s="19"/>
      <c r="M48" s="19"/>
      <c r="O48" s="34">
        <v>2019</v>
      </c>
      <c r="P48" s="34"/>
      <c r="Q48" s="34"/>
    </row>
    <row r="49" spans="1:34" s="32" customFormat="1" ht="18" x14ac:dyDescent="0.25">
      <c r="A49" s="7"/>
      <c r="B49" s="7"/>
      <c r="C49" s="17" t="s">
        <v>19</v>
      </c>
      <c r="D49" s="17"/>
      <c r="E49" s="17"/>
      <c r="F49"/>
      <c r="G49" s="17" t="s">
        <v>18</v>
      </c>
      <c r="H49" s="17"/>
      <c r="I49" s="17"/>
      <c r="J49"/>
      <c r="K49" s="17" t="s">
        <v>17</v>
      </c>
      <c r="L49" s="17"/>
      <c r="M49" s="17"/>
      <c r="N49"/>
      <c r="O49" s="33" t="s">
        <v>16</v>
      </c>
      <c r="P49" s="33"/>
      <c r="Q49" s="33"/>
      <c r="S49"/>
      <c r="T49" s="17" t="s">
        <v>19</v>
      </c>
      <c r="U49" s="17"/>
      <c r="V49" s="17"/>
      <c r="W49" s="7"/>
      <c r="X49" s="17" t="s">
        <v>47</v>
      </c>
      <c r="Y49" s="17"/>
      <c r="Z49" s="17"/>
      <c r="AA49" s="7"/>
      <c r="AB49" s="17" t="s">
        <v>46</v>
      </c>
      <c r="AC49" s="17"/>
      <c r="AD49" s="17"/>
      <c r="AE49" s="7"/>
      <c r="AF49" s="17" t="s">
        <v>45</v>
      </c>
      <c r="AG49" s="17"/>
      <c r="AH49" s="17"/>
    </row>
    <row r="50" spans="1:34" s="32" customFormat="1" ht="18" x14ac:dyDescent="0.25">
      <c r="A50" s="7"/>
      <c r="B50" s="7"/>
      <c r="C50" s="13" t="s">
        <v>15</v>
      </c>
      <c r="D50" s="14"/>
      <c r="E50" s="13" t="s">
        <v>14</v>
      </c>
      <c r="F50"/>
      <c r="G50" s="13" t="s">
        <v>15</v>
      </c>
      <c r="H50" s="14"/>
      <c r="I50" s="13" t="s">
        <v>14</v>
      </c>
      <c r="J50"/>
      <c r="K50" s="13" t="s">
        <v>15</v>
      </c>
      <c r="L50" s="14"/>
      <c r="M50" s="13" t="s">
        <v>14</v>
      </c>
      <c r="N50"/>
      <c r="O50" s="13" t="s">
        <v>15</v>
      </c>
      <c r="P50" s="14"/>
      <c r="Q50" s="13" t="s">
        <v>14</v>
      </c>
      <c r="S50" s="40" t="s">
        <v>44</v>
      </c>
      <c r="T50" s="13" t="s">
        <v>15</v>
      </c>
      <c r="U50" s="14"/>
      <c r="V50" s="13" t="s">
        <v>14</v>
      </c>
      <c r="W50" s="7"/>
      <c r="X50" s="13" t="s">
        <v>15</v>
      </c>
      <c r="Y50" s="14"/>
      <c r="Z50" s="13" t="s">
        <v>14</v>
      </c>
      <c r="AA50" s="7"/>
      <c r="AB50" s="13" t="s">
        <v>15</v>
      </c>
      <c r="AC50" s="14"/>
      <c r="AD50" s="13" t="s">
        <v>14</v>
      </c>
      <c r="AE50" s="7"/>
      <c r="AF50" s="13" t="s">
        <v>15</v>
      </c>
      <c r="AG50" s="14"/>
      <c r="AH50" s="13" t="s">
        <v>14</v>
      </c>
    </row>
    <row r="51" spans="1:34" ht="18" x14ac:dyDescent="0.25">
      <c r="A51" s="7"/>
      <c r="B51" s="7"/>
      <c r="C51" s="7"/>
      <c r="D51" s="7"/>
      <c r="E51" s="7"/>
      <c r="G51" s="7"/>
      <c r="H51" s="7"/>
      <c r="I51" s="7"/>
      <c r="K51" s="7"/>
      <c r="L51" s="7"/>
      <c r="M51" s="7"/>
      <c r="O51" s="7"/>
      <c r="P51" s="7"/>
      <c r="Q51" s="7"/>
    </row>
    <row r="52" spans="1:34" ht="18" x14ac:dyDescent="0.25">
      <c r="A52" s="7" t="s">
        <v>43</v>
      </c>
      <c r="B52" s="7"/>
      <c r="C52" s="11">
        <f>IF(T52=0,"",T52)</f>
        <v>1</v>
      </c>
      <c r="D52" s="11"/>
      <c r="E52" s="11">
        <f>IF(V52=0,"",V52)</f>
        <v>89</v>
      </c>
      <c r="G52" s="22">
        <f>IF(X52+T52=0,"",X52+T52)</f>
        <v>5</v>
      </c>
      <c r="H52" s="22"/>
      <c r="I52" s="22">
        <f>IF(Z52+V52=0,"",Z52+V52)</f>
        <v>529</v>
      </c>
      <c r="K52" s="22">
        <f>IF(X52+T52+AB52=0,"",X52+T52+AB52)</f>
        <v>7</v>
      </c>
      <c r="L52" s="22"/>
      <c r="M52" s="22">
        <f>IF(Z52+V52+AD52=0,"",Z52+V52+AD52)</f>
        <v>827</v>
      </c>
      <c r="O52" s="22">
        <f>IF(AB52+X52+AF52+T52=0,"",AB52+X52+AF52+T52)</f>
        <v>13</v>
      </c>
      <c r="P52" s="22"/>
      <c r="Q52" s="22">
        <f>IF(AD52+Z52+AH52+V52=0,"",AD52+Z52+AH52+V52)</f>
        <v>1327</v>
      </c>
      <c r="S52" t="str">
        <f>A52</f>
        <v>Fairfield By Marriott</v>
      </c>
      <c r="T52">
        <v>1</v>
      </c>
      <c r="V52">
        <v>89</v>
      </c>
      <c r="X52">
        <v>4</v>
      </c>
      <c r="Z52">
        <v>440</v>
      </c>
      <c r="AB52">
        <v>2</v>
      </c>
      <c r="AD52">
        <v>298</v>
      </c>
      <c r="AF52">
        <v>6</v>
      </c>
      <c r="AH52">
        <v>500</v>
      </c>
    </row>
    <row r="53" spans="1:34" ht="18" x14ac:dyDescent="0.25">
      <c r="C53" s="11"/>
      <c r="D53" s="11"/>
      <c r="E53" s="11"/>
      <c r="G53" s="22" t="str">
        <f>IF(X53+T53=0,"",X53+T53)</f>
        <v/>
      </c>
      <c r="H53" s="22"/>
      <c r="I53" s="22" t="str">
        <f>IF(Z53+V53=0,"",Z53+V53)</f>
        <v/>
      </c>
      <c r="K53" s="22"/>
      <c r="L53" s="22"/>
      <c r="M53" s="22"/>
      <c r="O53" s="22" t="str">
        <f>IF(AB53+X53+AF53+T53=0,"",AB53+X53+AF53+T53)</f>
        <v/>
      </c>
      <c r="P53" s="22"/>
      <c r="Q53" s="22" t="str">
        <f>IF(AD53+Z53+AH53+V53=0,"",AD53+Z53+AH53+V53)</f>
        <v/>
      </c>
    </row>
    <row r="54" spans="1:34" ht="18" x14ac:dyDescent="0.25">
      <c r="A54" s="7" t="s">
        <v>13</v>
      </c>
      <c r="B54" s="7"/>
      <c r="C54" s="11">
        <f>IF(T54=0,"",T54)</f>
        <v>1</v>
      </c>
      <c r="D54" s="11"/>
      <c r="E54" s="11">
        <f>IF(V54=0,"",V54)</f>
        <v>206</v>
      </c>
      <c r="G54" s="22">
        <f>IF(X54+T54=0,"",X54+T54)</f>
        <v>1</v>
      </c>
      <c r="H54" s="22"/>
      <c r="I54" s="22">
        <f>IF(Z54+V54=0,"",Z54+V54)</f>
        <v>206</v>
      </c>
      <c r="K54" s="22">
        <f>IF(X54+T54+AB54=0,"",X54+T54+AB54)</f>
        <v>1</v>
      </c>
      <c r="L54" s="22"/>
      <c r="M54" s="22">
        <f>IF(Z54+V54+AD54=0,"",Z54+V54+AD54)</f>
        <v>206</v>
      </c>
      <c r="O54" s="22">
        <f>IF(AB54+X54+AF54+T54=0,"",AB54+X54+AF54+T54)</f>
        <v>1</v>
      </c>
      <c r="P54" s="22"/>
      <c r="Q54" s="22">
        <f>IF(AD54+Z54+AH54+V54=0,"",AD54+Z54+AH54+V54)</f>
        <v>206</v>
      </c>
      <c r="S54" t="str">
        <f>A54</f>
        <v xml:space="preserve">Marriott Hotels </v>
      </c>
      <c r="T54">
        <v>1</v>
      </c>
      <c r="V54">
        <v>206</v>
      </c>
    </row>
    <row r="55" spans="1:34" ht="18" x14ac:dyDescent="0.25">
      <c r="C55" s="11"/>
      <c r="D55" s="11"/>
      <c r="E55" s="11"/>
      <c r="G55" s="5"/>
      <c r="H55" s="5"/>
      <c r="I55" s="5"/>
      <c r="K55" s="5"/>
      <c r="L55" s="5"/>
      <c r="M55" s="5"/>
      <c r="O55" s="22" t="str">
        <f>IF(AB55+X55+AF55+T55=0,"",AB55+X55+AF55+T55)</f>
        <v/>
      </c>
      <c r="P55" s="22"/>
      <c r="Q55" s="22" t="str">
        <f>IF(AD55+Z55+AH55+V55=0,"",AD55+Z55+AH55+V55)</f>
        <v/>
      </c>
    </row>
    <row r="56" spans="1:34" ht="18" x14ac:dyDescent="0.25">
      <c r="A56" s="7" t="s">
        <v>33</v>
      </c>
      <c r="B56" s="7"/>
      <c r="C56" s="11">
        <f>IF(T56=0,"",T56)</f>
        <v>3</v>
      </c>
      <c r="D56" s="11"/>
      <c r="E56" s="11">
        <f>IF(V56=0,"",V56)</f>
        <v>606</v>
      </c>
      <c r="G56" s="22">
        <f>IF(X56+T56=0,"",X56+T56)</f>
        <v>6</v>
      </c>
      <c r="H56" s="22"/>
      <c r="I56" s="22">
        <f>IF(Z56+V56=0,"",Z56+V56)</f>
        <v>1465</v>
      </c>
      <c r="K56" s="22">
        <f>IF(X56+T56+AB56=0,"",X56+T56+AB56)</f>
        <v>6</v>
      </c>
      <c r="L56" s="22"/>
      <c r="M56" s="22">
        <f>IF(Z56+V56+AD56=0,"",Z56+V56+AD56)</f>
        <v>1465</v>
      </c>
      <c r="O56" s="22">
        <f>IF(AB56+X56+AF56+T56=0,"",AB56+X56+AF56+T56)</f>
        <v>8</v>
      </c>
      <c r="P56" s="22"/>
      <c r="Q56" s="22">
        <f>IF(AD56+Z56+AH56+V56=0,"",AD56+Z56+AH56+V56)</f>
        <v>2169</v>
      </c>
      <c r="S56" t="str">
        <f>A56</f>
        <v>Sheraton</v>
      </c>
      <c r="T56">
        <v>3</v>
      </c>
      <c r="V56">
        <v>606</v>
      </c>
      <c r="X56">
        <v>3</v>
      </c>
      <c r="Z56">
        <v>859</v>
      </c>
      <c r="AF56">
        <v>2</v>
      </c>
      <c r="AH56">
        <v>704</v>
      </c>
    </row>
    <row r="57" spans="1:34" ht="18" x14ac:dyDescent="0.25">
      <c r="C57" s="11"/>
      <c r="D57" s="11"/>
      <c r="E57" s="11"/>
      <c r="G57" s="5"/>
      <c r="H57" s="5"/>
      <c r="I57" s="5"/>
      <c r="K57" s="5"/>
      <c r="L57" s="5"/>
      <c r="M57" s="5"/>
      <c r="O57" s="22" t="str">
        <f>IF(AB57+X57+AF57+T57=0,"",AB57+X57+AF57+T57)</f>
        <v/>
      </c>
      <c r="P57" s="22"/>
      <c r="Q57" s="22" t="str">
        <f>IF(AD57+Z57+AH57+V57=0,"",AD57+Z57+AH57+V57)</f>
        <v/>
      </c>
    </row>
    <row r="58" spans="1:34" ht="18" x14ac:dyDescent="0.25">
      <c r="A58" s="7" t="s">
        <v>31</v>
      </c>
      <c r="B58" s="7"/>
      <c r="C58" s="11">
        <f>IF(T58=0,"",T58)</f>
        <v>1</v>
      </c>
      <c r="D58" s="11"/>
      <c r="E58" s="11">
        <f>IF(V58=0,"",V58)</f>
        <v>350</v>
      </c>
      <c r="G58" s="22">
        <f>IF(X58+T58=0,"",X58+T58)</f>
        <v>1</v>
      </c>
      <c r="H58" s="22"/>
      <c r="I58" s="22">
        <f>IF(Z58+V58=0,"",Z58+V58)</f>
        <v>350</v>
      </c>
      <c r="K58" s="22">
        <f>IF(X58+T58+AB58=0,"",X58+T58+AB58)</f>
        <v>1</v>
      </c>
      <c r="L58" s="22"/>
      <c r="M58" s="22">
        <f>IF(Z58+V58+AD58=0,"",Z58+V58+AD58)</f>
        <v>350</v>
      </c>
      <c r="O58" s="22">
        <f>IF(AB58+X58+AF58+T58=0,"",AB58+X58+AF58+T58)</f>
        <v>1</v>
      </c>
      <c r="P58" s="22"/>
      <c r="Q58" s="22">
        <f>IF(AD58+Z58+AH58+V58=0,"",AD58+Z58+AH58+V58)</f>
        <v>350</v>
      </c>
      <c r="S58" t="str">
        <f>A58</f>
        <v>W Hotels</v>
      </c>
      <c r="T58">
        <v>1</v>
      </c>
      <c r="V58">
        <v>350</v>
      </c>
    </row>
    <row r="59" spans="1:34" ht="18" x14ac:dyDescent="0.25">
      <c r="C59" s="11"/>
      <c r="D59" s="11"/>
      <c r="E59" s="11"/>
      <c r="G59" s="5"/>
      <c r="H59" s="5"/>
      <c r="I59" s="5"/>
      <c r="K59" s="5"/>
      <c r="L59" s="5"/>
      <c r="M59" s="5"/>
      <c r="O59" s="22" t="str">
        <f>IF(AB59+X59+AF59+T59=0,"",AB59+X59+AF59+T59)</f>
        <v/>
      </c>
      <c r="P59" s="22"/>
      <c r="Q59" s="22" t="str">
        <f>IF(AD59+Z59+AH59+V59=0,"",AD59+Z59+AH59+V59)</f>
        <v/>
      </c>
    </row>
    <row r="60" spans="1:34" ht="18" x14ac:dyDescent="0.25">
      <c r="A60" s="7" t="s">
        <v>30</v>
      </c>
      <c r="B60" s="7"/>
      <c r="C60" s="11">
        <f>IF(T60=0,"",T60)</f>
        <v>1</v>
      </c>
      <c r="D60" s="11"/>
      <c r="E60" s="11">
        <f>IF(V60=0,"",V60)</f>
        <v>288</v>
      </c>
      <c r="G60" s="22">
        <f>IF(X60+T60=0,"",X60+T60)</f>
        <v>1</v>
      </c>
      <c r="H60" s="22"/>
      <c r="I60" s="22">
        <f>IF(Z60+V60=0,"",Z60+V60)</f>
        <v>288</v>
      </c>
      <c r="K60" s="22">
        <f>IF(X60+T60+AB60=0,"",X60+T60+AB60)</f>
        <v>1</v>
      </c>
      <c r="L60" s="22"/>
      <c r="M60" s="22">
        <f>IF(Z60+V60+AD60=0,"",Z60+V60+AD60)</f>
        <v>288</v>
      </c>
      <c r="O60" s="22">
        <f>IF(AB60+X60+AF60+T60=0,"",AB60+X60+AF60+T60)</f>
        <v>3</v>
      </c>
      <c r="P60" s="22"/>
      <c r="Q60" s="22">
        <f>IF(AD60+Z60+AH60+V60=0,"",AD60+Z60+AH60+V60)</f>
        <v>1099</v>
      </c>
      <c r="S60" t="str">
        <f>A60</f>
        <v>Westin</v>
      </c>
      <c r="T60">
        <v>1</v>
      </c>
      <c r="V60">
        <v>288</v>
      </c>
      <c r="AF60">
        <v>2</v>
      </c>
      <c r="AH60">
        <v>811</v>
      </c>
    </row>
    <row r="61" spans="1:34" ht="18" x14ac:dyDescent="0.25">
      <c r="C61" s="11"/>
      <c r="D61" s="11"/>
      <c r="E61" s="11"/>
      <c r="G61" s="5"/>
      <c r="H61" s="5"/>
      <c r="I61" s="5"/>
      <c r="K61" s="5"/>
      <c r="L61" s="5"/>
      <c r="M61" s="5"/>
      <c r="O61" s="22" t="str">
        <f>IF(AB61+X61+AF61+T61=0,"",AB61+X61+AF61+T61)</f>
        <v/>
      </c>
      <c r="P61" s="22"/>
      <c r="Q61" s="22" t="str">
        <f>IF(AD61+Z61+AH61+V61=0,"",AD61+Z61+AH61+V61)</f>
        <v/>
      </c>
    </row>
    <row r="62" spans="1:34" ht="18" x14ac:dyDescent="0.25">
      <c r="A62" s="7" t="s">
        <v>4</v>
      </c>
      <c r="B62" s="7"/>
      <c r="C62" s="11">
        <f>IF(T62=0,"",T62)</f>
        <v>1</v>
      </c>
      <c r="D62" s="11"/>
      <c r="E62" s="11">
        <f>IF(V62=0,"",V62)</f>
        <v>100</v>
      </c>
      <c r="G62" s="22">
        <f>IF(X62+T62=0,"",X62+T62)</f>
        <v>1</v>
      </c>
      <c r="H62" s="22"/>
      <c r="I62" s="22">
        <f>IF(Z62+V62=0,"",Z62+V62)</f>
        <v>100</v>
      </c>
      <c r="K62" s="22">
        <f>IF(X62+T62+AB62=0,"",X62+T62+AB62)</f>
        <v>5</v>
      </c>
      <c r="L62" s="22"/>
      <c r="M62" s="22">
        <f>IF(Z62+V62+AD62=0,"",Z62+V62+AD62)</f>
        <v>479</v>
      </c>
      <c r="O62" s="22">
        <f>IF(AB62+X62+AF62+T62=0,"",AB62+X62+AF62+T62)</f>
        <v>5</v>
      </c>
      <c r="P62" s="22"/>
      <c r="Q62" s="22">
        <f>IF(AD62+Z62+AH62+V62=0,"",AD62+Z62+AH62+V62)</f>
        <v>479</v>
      </c>
      <c r="S62" t="str">
        <f>A62</f>
        <v>TownePlace Suites</v>
      </c>
      <c r="T62">
        <v>1</v>
      </c>
      <c r="V62">
        <v>100</v>
      </c>
      <c r="AB62">
        <v>4</v>
      </c>
      <c r="AD62">
        <v>379</v>
      </c>
    </row>
    <row r="63" spans="1:34" ht="18" x14ac:dyDescent="0.25">
      <c r="C63" s="11"/>
      <c r="D63" s="11"/>
      <c r="E63" s="11"/>
      <c r="G63" s="5"/>
      <c r="H63" s="5"/>
      <c r="I63" s="5"/>
      <c r="K63" s="5"/>
      <c r="L63" s="5"/>
      <c r="M63" s="5"/>
      <c r="O63" s="22" t="str">
        <f>IF(AB63+X63+AF63+T63=0,"",AB63+X63+AF63+T63)</f>
        <v/>
      </c>
      <c r="P63" s="22"/>
      <c r="Q63" s="22" t="str">
        <f>IF(AD63+Z63+AH63+V63=0,"",AD63+Z63+AH63+V63)</f>
        <v/>
      </c>
    </row>
    <row r="64" spans="1:34" ht="18" x14ac:dyDescent="0.25">
      <c r="A64" s="7" t="s">
        <v>10</v>
      </c>
      <c r="B64" s="7"/>
      <c r="C64" s="11">
        <f>IF(T64=0,"",T64)</f>
        <v>2</v>
      </c>
      <c r="D64" s="11"/>
      <c r="E64" s="11">
        <f>IF(V64=0,"",V64)</f>
        <v>275</v>
      </c>
      <c r="G64" s="22">
        <f>IF(X64+T64=0,"",X64+T64)</f>
        <v>5</v>
      </c>
      <c r="H64" s="22"/>
      <c r="I64" s="22">
        <f>IF(Z64+V64=0,"",Z64+V64)</f>
        <v>608</v>
      </c>
      <c r="K64" s="22">
        <f>IF(X64+T64+AB64=0,"",X64+T64+AB64)</f>
        <v>5</v>
      </c>
      <c r="L64" s="22"/>
      <c r="M64" s="22">
        <f>IF(Z64+V64+AD64=0,"",Z64+V64+AD64)</f>
        <v>608</v>
      </c>
      <c r="O64" s="22">
        <f>IF(AB64+X64+AF64+T64=0,"",AB64+X64+AF64+T64)</f>
        <v>5</v>
      </c>
      <c r="P64" s="22"/>
      <c r="Q64" s="22">
        <f>IF(AD64+Z64+AH64+V64=0,"",AD64+Z64+AH64+V64)</f>
        <v>608</v>
      </c>
      <c r="S64" t="str">
        <f>A64</f>
        <v>Residence Inn</v>
      </c>
      <c r="T64">
        <v>2</v>
      </c>
      <c r="V64">
        <v>275</v>
      </c>
      <c r="X64">
        <v>3</v>
      </c>
      <c r="Z64">
        <v>333</v>
      </c>
    </row>
    <row r="65" spans="1:34" ht="18" x14ac:dyDescent="0.25">
      <c r="C65" s="11"/>
      <c r="D65" s="11"/>
      <c r="E65" s="11"/>
      <c r="G65" s="5"/>
      <c r="H65" s="5"/>
      <c r="I65" s="5"/>
      <c r="K65" s="5"/>
      <c r="L65" s="5"/>
      <c r="M65" s="5"/>
      <c r="O65" s="22" t="str">
        <f>IF(AB65+X65+AF65+T65=0,"",AB65+X65+AF65+T65)</f>
        <v/>
      </c>
      <c r="P65" s="22"/>
      <c r="Q65" s="22" t="str">
        <f>IF(AD65+Z65+AH65+V65=0,"",AD65+Z65+AH65+V65)</f>
        <v/>
      </c>
    </row>
    <row r="66" spans="1:34" ht="18" x14ac:dyDescent="0.25">
      <c r="A66" s="7" t="s">
        <v>7</v>
      </c>
      <c r="B66" s="7"/>
      <c r="C66" s="11">
        <f>IF(T66=0,"",T66)</f>
        <v>2</v>
      </c>
      <c r="D66" s="11"/>
      <c r="E66" s="11">
        <f>IF(V66=0,"",V66)</f>
        <v>208</v>
      </c>
      <c r="G66" s="5">
        <f>IF(X66+T66=0,"",X66+T66)</f>
        <v>2</v>
      </c>
      <c r="H66" s="5"/>
      <c r="I66" s="5">
        <f>IF(Z66+V66=0,"",Z66+V66)</f>
        <v>208</v>
      </c>
      <c r="K66" s="5">
        <f>IF(X66+T66+AB66=0,"",X66+T66+AB66)</f>
        <v>2</v>
      </c>
      <c r="L66" s="5"/>
      <c r="M66" s="5">
        <f>IF(Z66+V66+AD66=0,"",Z66+V66+AD66)</f>
        <v>208</v>
      </c>
      <c r="O66" s="22">
        <f>IF(AB66+X66+AF66+T66=0,"",AB66+X66+AF66+T66)</f>
        <v>5</v>
      </c>
      <c r="P66" s="22"/>
      <c r="Q66" s="22">
        <f>IF(AD66+Z66+AH66+V66=0,"",AD66+Z66+AH66+V66)</f>
        <v>855</v>
      </c>
      <c r="S66" t="str">
        <f>A66</f>
        <v>Courtyard</v>
      </c>
      <c r="T66">
        <v>2</v>
      </c>
      <c r="V66">
        <v>208</v>
      </c>
      <c r="AF66">
        <v>3</v>
      </c>
      <c r="AH66">
        <v>647</v>
      </c>
    </row>
    <row r="67" spans="1:34" ht="18" x14ac:dyDescent="0.25">
      <c r="C67" s="11"/>
      <c r="D67" s="11"/>
      <c r="E67" s="11"/>
      <c r="G67" s="5"/>
      <c r="H67" s="5"/>
      <c r="I67" s="5"/>
      <c r="K67" s="5"/>
      <c r="L67" s="5"/>
      <c r="M67" s="5"/>
      <c r="O67" s="22" t="str">
        <f>IF(AB67+X67+AF67+T67=0,"",AB67+X67+AF67+T67)</f>
        <v/>
      </c>
      <c r="P67" s="22"/>
      <c r="Q67" s="22" t="str">
        <f>IF(AD67+Z67+AH67+V67=0,"",AD67+Z67+AH67+V67)</f>
        <v/>
      </c>
    </row>
    <row r="68" spans="1:34" ht="18" x14ac:dyDescent="0.25">
      <c r="A68" s="7" t="s">
        <v>37</v>
      </c>
      <c r="B68" s="7"/>
      <c r="C68" s="11">
        <f>IF(T68=0,"",T68)</f>
        <v>2</v>
      </c>
      <c r="D68" s="11"/>
      <c r="E68" s="11">
        <f>IF(V68=0,"",V68)</f>
        <v>495</v>
      </c>
      <c r="G68" s="22">
        <f>IF(X68+T68=0,"",X68+T68)</f>
        <v>2</v>
      </c>
      <c r="H68" s="22"/>
      <c r="I68" s="22">
        <f>IF(Z68+V68=0,"",Z68+V68)</f>
        <v>495</v>
      </c>
      <c r="K68" s="22">
        <f>IF(X68+T68+AB68=0,"",X68+T68+AB68)</f>
        <v>2</v>
      </c>
      <c r="L68" s="22"/>
      <c r="M68" s="22">
        <f>IF(Z68+V68+AD68=0,"",Z68+V68+AD68)</f>
        <v>495</v>
      </c>
      <c r="O68" s="22">
        <f>IF(AB68+X68+AF68+T68=0,"",AB68+X68+AF68+T68)</f>
        <v>3</v>
      </c>
      <c r="P68" s="22"/>
      <c r="Q68" s="22">
        <f>IF(AD68+Z68+AH68+V68=0,"",AD68+Z68+AH68+V68)</f>
        <v>594</v>
      </c>
      <c r="S68" t="str">
        <f>A68</f>
        <v>Delta Hotels</v>
      </c>
      <c r="T68">
        <v>2</v>
      </c>
      <c r="V68">
        <v>495</v>
      </c>
      <c r="AF68">
        <v>1</v>
      </c>
      <c r="AH68">
        <v>99</v>
      </c>
    </row>
    <row r="69" spans="1:34" ht="18" x14ac:dyDescent="0.25">
      <c r="C69" s="11"/>
      <c r="D69" s="11"/>
      <c r="E69" s="11"/>
      <c r="G69" s="5"/>
      <c r="H69" s="5"/>
      <c r="I69" s="5"/>
      <c r="K69" s="5"/>
      <c r="L69" s="5"/>
      <c r="M69" s="5"/>
      <c r="O69" s="22" t="str">
        <f>IF(AB69+X69+AF69+T69=0,"",AB69+X69+AF69+T69)</f>
        <v/>
      </c>
      <c r="P69" s="22"/>
      <c r="Q69" s="22" t="str">
        <f>IF(AD69+Z69+AH69+V69=0,"",AD69+Z69+AH69+V69)</f>
        <v/>
      </c>
    </row>
    <row r="70" spans="1:34" ht="18" x14ac:dyDescent="0.25">
      <c r="A70" s="7" t="s">
        <v>35</v>
      </c>
      <c r="B70" s="7"/>
      <c r="C70" s="11">
        <f>IF(T70=0,"",T70)</f>
        <v>1</v>
      </c>
      <c r="D70" s="11"/>
      <c r="E70" s="11">
        <f>IF(V70=0,"",V70)</f>
        <v>76</v>
      </c>
      <c r="G70" s="22">
        <f>IF(X70+T70=0,"",X70+T70)</f>
        <v>1</v>
      </c>
      <c r="H70" s="22"/>
      <c r="I70" s="22">
        <f>IF(Z70+V70=0,"",Z70+V70)</f>
        <v>76</v>
      </c>
      <c r="K70" s="22">
        <f>IF(X70+T70+AB70=0,"",X70+T70+AB70)</f>
        <v>1</v>
      </c>
      <c r="L70" s="22"/>
      <c r="M70" s="22">
        <f>IF(Z70+V70+AD70=0,"",Z70+V70+AD70)</f>
        <v>76</v>
      </c>
      <c r="O70" s="22">
        <f>IF(AB70+X70+AF70+T70=0,"",AB70+X70+AF70+T70)</f>
        <v>4</v>
      </c>
      <c r="P70" s="22"/>
      <c r="Q70" s="22">
        <f>IF(AD70+Z70+AH70+V70=0,"",AD70+Z70+AH70+V70)</f>
        <v>331</v>
      </c>
      <c r="S70" t="str">
        <f>A70</f>
        <v>AC by Marriott</v>
      </c>
      <c r="T70">
        <v>1</v>
      </c>
      <c r="V70">
        <v>76</v>
      </c>
      <c r="AF70">
        <v>3</v>
      </c>
      <c r="AH70">
        <v>255</v>
      </c>
    </row>
    <row r="71" spans="1:34" ht="18" x14ac:dyDescent="0.25">
      <c r="C71" s="11"/>
      <c r="D71" s="11"/>
      <c r="E71" s="11"/>
      <c r="G71" s="5"/>
      <c r="H71" s="5"/>
      <c r="I71" s="5"/>
      <c r="K71" s="5"/>
      <c r="L71" s="5"/>
      <c r="M71" s="5"/>
      <c r="O71" s="22" t="str">
        <f>IF(AB71+X71+AF71+T71=0,"",AB71+X71+AF71+T71)</f>
        <v/>
      </c>
      <c r="P71" s="22"/>
      <c r="Q71" s="22" t="str">
        <f>IF(AD71+Z71+AH71+V71=0,"",AD71+Z71+AH71+V71)</f>
        <v/>
      </c>
    </row>
    <row r="72" spans="1:34" ht="18" x14ac:dyDescent="0.25">
      <c r="A72" s="7" t="s">
        <v>42</v>
      </c>
      <c r="B72" s="7"/>
      <c r="C72" s="11" t="str">
        <f>IF(T72=0,"",T72)</f>
        <v/>
      </c>
      <c r="D72" s="11"/>
      <c r="E72" s="11" t="str">
        <f>IF(V72=0,"",V72)</f>
        <v/>
      </c>
      <c r="G72" s="5">
        <f>IF(X72+T72=0,"",X72+T72)</f>
        <v>1</v>
      </c>
      <c r="H72" s="5"/>
      <c r="I72" s="5">
        <f>IF(Z72+V72=0,"",Z72+V72)</f>
        <v>86</v>
      </c>
      <c r="K72" s="5">
        <f>IF(X72+T72+AB72=0,"",X72+T72+AB72)</f>
        <v>1</v>
      </c>
      <c r="L72" s="5"/>
      <c r="M72" s="5">
        <f>IF(Z72+V72+AD72=0,"",Z72+V72+AD72)</f>
        <v>86</v>
      </c>
      <c r="O72" s="22">
        <f>IF(AB72+X72+AF72+T72=0,"",AB72+X72+AF72+T72)</f>
        <v>2</v>
      </c>
      <c r="P72" s="22"/>
      <c r="Q72" s="22">
        <f>IF(AD72+Z72+AH72+V72=0,"",AD72+Z72+AH72+V72)</f>
        <v>283</v>
      </c>
      <c r="S72" t="str">
        <f>A72</f>
        <v>Le Meridien</v>
      </c>
      <c r="X72">
        <v>1</v>
      </c>
      <c r="Z72">
        <v>86</v>
      </c>
      <c r="AF72">
        <v>1</v>
      </c>
      <c r="AH72">
        <v>197</v>
      </c>
    </row>
    <row r="73" spans="1:34" ht="18" x14ac:dyDescent="0.25">
      <c r="A73" s="7"/>
      <c r="B73" s="7"/>
      <c r="C73" s="11"/>
      <c r="D73" s="11"/>
      <c r="E73" s="11"/>
      <c r="G73" s="5"/>
      <c r="H73" s="5"/>
      <c r="I73" s="5"/>
      <c r="K73" s="5"/>
      <c r="L73" s="5"/>
      <c r="M73" s="5"/>
      <c r="O73" s="22" t="str">
        <f>IF(AB73+X73+AF73+T73=0,"",AB73+X73+AF73+T73)</f>
        <v/>
      </c>
      <c r="P73" s="22"/>
      <c r="Q73" s="22" t="str">
        <f>IF(AD73+Z73+AH73+V73=0,"",AD73+Z73+AH73+V73)</f>
        <v/>
      </c>
    </row>
    <row r="74" spans="1:34" ht="18" x14ac:dyDescent="0.25">
      <c r="A74" s="7" t="s">
        <v>12</v>
      </c>
      <c r="B74" s="7"/>
      <c r="C74" s="8"/>
      <c r="D74" s="8"/>
      <c r="E74" s="8"/>
      <c r="G74" s="5">
        <f>IF(X74+T74=0,"",X74+T74)</f>
        <v>2</v>
      </c>
      <c r="H74" s="5"/>
      <c r="I74" s="5">
        <f>IF(Z74+V74=0,"",Z74+V74)</f>
        <v>373</v>
      </c>
      <c r="K74" s="5">
        <f>IF(X74+T74+AB74=0,"",X74+T74+AB74)</f>
        <v>2</v>
      </c>
      <c r="L74" s="5"/>
      <c r="M74" s="5">
        <f>IF(Z74+V74+AD74=0,"",Z74+V74+AD74)</f>
        <v>373</v>
      </c>
      <c r="O74" s="22">
        <f>IF(AB74+X74+AF74+T74=0,"",AB74+X74+AF74+T74)</f>
        <v>4</v>
      </c>
      <c r="P74" s="22"/>
      <c r="Q74" s="22">
        <f>IF(AD74+Z74+AH74+V74=0,"",AD74+Z74+AH74+V74)</f>
        <v>892</v>
      </c>
      <c r="S74" t="str">
        <f>A74</f>
        <v xml:space="preserve">Renaissance </v>
      </c>
      <c r="X74">
        <v>2</v>
      </c>
      <c r="Z74">
        <v>373</v>
      </c>
      <c r="AF74">
        <v>2</v>
      </c>
      <c r="AH74">
        <v>519</v>
      </c>
    </row>
    <row r="75" spans="1:34" ht="18" x14ac:dyDescent="0.25">
      <c r="A75" s="7"/>
      <c r="B75" s="7"/>
      <c r="C75" s="8"/>
      <c r="D75" s="8"/>
      <c r="E75" s="8"/>
      <c r="G75" s="5"/>
      <c r="H75" s="5"/>
      <c r="I75" s="5"/>
      <c r="K75" s="5"/>
      <c r="L75" s="5"/>
      <c r="M75" s="5"/>
      <c r="O75" s="22" t="str">
        <f>IF(AB75+X75+AF75+T75=0,"",AB75+X75+AF75+T75)</f>
        <v/>
      </c>
      <c r="P75" s="22"/>
      <c r="Q75" s="22" t="str">
        <f>IF(AD75+Z75+AH75+V75=0,"",AD75+Z75+AH75+V75)</f>
        <v/>
      </c>
    </row>
    <row r="76" spans="1:34" ht="18" x14ac:dyDescent="0.25">
      <c r="A76" s="7" t="s">
        <v>5</v>
      </c>
      <c r="B76" s="7"/>
      <c r="C76" s="8"/>
      <c r="D76" s="8"/>
      <c r="E76" s="8"/>
      <c r="G76" s="5">
        <f>IF(X76+T76=0,"",X76+T76)</f>
        <v>1</v>
      </c>
      <c r="H76" s="5"/>
      <c r="I76" s="5">
        <f>IF(Z76+V76=0,"",Z76+V76)</f>
        <v>102</v>
      </c>
      <c r="K76" s="5">
        <f>IF(X76+T76+AB76=0,"",X76+T76+AB76)</f>
        <v>2</v>
      </c>
      <c r="L76" s="5"/>
      <c r="M76" s="5">
        <f>IF(Z76+V76+AD76=0,"",Z76+V76+AD76)</f>
        <v>204</v>
      </c>
      <c r="O76" s="22">
        <f>IF(AB76+X76+AF76+T76=0,"",AB76+X76+AF76+T76)</f>
        <v>2</v>
      </c>
      <c r="P76" s="22"/>
      <c r="Q76" s="22">
        <f>IF(AD76+Z76+AH76+V76=0,"",AD76+Z76+AH76+V76)</f>
        <v>204</v>
      </c>
      <c r="S76" t="str">
        <f>A76</f>
        <v>SpringHill Suites</v>
      </c>
      <c r="X76">
        <v>1</v>
      </c>
      <c r="Z76">
        <v>102</v>
      </c>
      <c r="AB76">
        <v>1</v>
      </c>
      <c r="AD76">
        <v>102</v>
      </c>
    </row>
    <row r="77" spans="1:34" ht="18" x14ac:dyDescent="0.25">
      <c r="A77" s="7"/>
      <c r="B77" s="7"/>
      <c r="C77" s="8"/>
      <c r="D77" s="8"/>
      <c r="E77" s="8"/>
      <c r="G77" s="5" t="str">
        <f>IF(X77+T77=0,"",X77+T77)</f>
        <v/>
      </c>
      <c r="H77" s="5"/>
      <c r="I77" s="5" t="str">
        <f>IF(Z77+V77=0,"",Z77+V77)</f>
        <v/>
      </c>
      <c r="K77" s="5"/>
      <c r="L77" s="5"/>
      <c r="M77" s="5"/>
      <c r="O77" s="22" t="str">
        <f>IF(AB77+X77+AF77+T77=0,"",AB77+X77+AF77+T77)</f>
        <v/>
      </c>
      <c r="P77" s="22"/>
      <c r="Q77" s="22" t="str">
        <f>IF(AD77+Z77+AH77+V77=0,"",AD77+Z77+AH77+V77)</f>
        <v/>
      </c>
    </row>
    <row r="78" spans="1:34" ht="18" x14ac:dyDescent="0.25">
      <c r="A78" s="7" t="s">
        <v>32</v>
      </c>
      <c r="B78" s="7"/>
      <c r="C78" s="8"/>
      <c r="D78" s="8"/>
      <c r="E78" s="8"/>
      <c r="G78" s="5">
        <f>IF(X78+T78=0,"",X78+T78)</f>
        <v>1</v>
      </c>
      <c r="H78" s="5"/>
      <c r="I78" s="5">
        <f>IF(Z78+V78=0,"",Z78+V78)</f>
        <v>128</v>
      </c>
      <c r="K78" s="5">
        <f>IF(X78+T78+AB78=0,"",X78+T78+AB78)</f>
        <v>3</v>
      </c>
      <c r="L78" s="5"/>
      <c r="M78" s="5">
        <f>IF(Z78+V78+AD78=0,"",Z78+V78+AD78)</f>
        <v>431</v>
      </c>
      <c r="O78" s="22">
        <f>IF(AB78+X78+AF78+T78=0,"",AB78+X78+AF78+T78)</f>
        <v>9</v>
      </c>
      <c r="P78" s="22"/>
      <c r="Q78" s="22">
        <f>IF(AD78+Z78+AH78+V78=0,"",AD78+Z78+AH78+V78)</f>
        <v>1384</v>
      </c>
      <c r="S78" s="39" t="s">
        <v>32</v>
      </c>
      <c r="X78">
        <v>1</v>
      </c>
      <c r="Z78">
        <v>128</v>
      </c>
      <c r="AB78">
        <v>2</v>
      </c>
      <c r="AD78">
        <v>303</v>
      </c>
      <c r="AF78">
        <v>6</v>
      </c>
      <c r="AH78">
        <v>953</v>
      </c>
    </row>
    <row r="79" spans="1:34" ht="18" x14ac:dyDescent="0.25">
      <c r="A79" s="7"/>
      <c r="B79" s="7"/>
      <c r="C79" s="8"/>
      <c r="D79" s="8"/>
      <c r="E79" s="8"/>
      <c r="G79" s="5"/>
      <c r="H79" s="5"/>
      <c r="I79" s="5"/>
      <c r="K79" s="5"/>
      <c r="L79" s="5"/>
      <c r="M79" s="5"/>
      <c r="O79" s="22" t="str">
        <f>IF(AB79+X79+AF79+T79=0,"",AB79+X79+AF79+T79)</f>
        <v/>
      </c>
      <c r="P79" s="22"/>
      <c r="Q79" s="22" t="str">
        <f>IF(AD79+Z79+AH79+V79=0,"",AD79+Z79+AH79+V79)</f>
        <v/>
      </c>
    </row>
    <row r="80" spans="1:34" ht="18" x14ac:dyDescent="0.25">
      <c r="A80" s="7" t="s">
        <v>41</v>
      </c>
      <c r="B80" s="7"/>
      <c r="C80" s="8"/>
      <c r="D80" s="8"/>
      <c r="E80" s="8"/>
      <c r="G80" s="5" t="str">
        <f>IF(X80+T80=0,"",X80+T80)</f>
        <v/>
      </c>
      <c r="H80" s="5"/>
      <c r="I80" s="5" t="str">
        <f>IF(Z80+V80=0,"",Z80+V80)</f>
        <v/>
      </c>
      <c r="K80" s="5">
        <f>IF(X80+T80+AB80=0,"",X80+T80+AB80)</f>
        <v>1</v>
      </c>
      <c r="L80" s="5"/>
      <c r="M80" s="5">
        <f>IF(Z80+V80+AD80=0,"",Z80+V80+AD80)</f>
        <v>97</v>
      </c>
      <c r="O80" s="22">
        <f>IF(AB80+X80+AF80+T80=0,"",AB80+X80+AF80+T80)</f>
        <v>1</v>
      </c>
      <c r="P80" s="22"/>
      <c r="Q80" s="22">
        <f>IF(AD80+Z80+AH80+V80=0,"",AD80+Z80+AH80+V80)</f>
        <v>97</v>
      </c>
      <c r="S80" s="7" t="s">
        <v>41</v>
      </c>
      <c r="AB80">
        <v>1</v>
      </c>
      <c r="AD80">
        <v>97</v>
      </c>
    </row>
    <row r="81" spans="1:35" ht="18" x14ac:dyDescent="0.25">
      <c r="A81" s="7"/>
      <c r="B81" s="7"/>
      <c r="C81" s="8"/>
      <c r="D81" s="8"/>
      <c r="E81" s="8"/>
      <c r="G81" s="5"/>
      <c r="H81" s="5"/>
      <c r="I81" s="5"/>
      <c r="K81" s="5"/>
      <c r="L81" s="5"/>
      <c r="M81" s="5"/>
      <c r="O81" s="22" t="str">
        <f>IF(AB81+X81+AF81+T81=0,"",AB81+X81+AF81+T81)</f>
        <v/>
      </c>
      <c r="P81" s="22"/>
      <c r="Q81" s="22" t="str">
        <f>IF(AD81+Z81+AH81+V81=0,"",AD81+Z81+AH81+V81)</f>
        <v/>
      </c>
      <c r="S81" s="7"/>
    </row>
    <row r="82" spans="1:35" ht="18" x14ac:dyDescent="0.25">
      <c r="A82" s="7" t="s">
        <v>29</v>
      </c>
      <c r="B82" s="7"/>
      <c r="C82" s="8"/>
      <c r="D82" s="8"/>
      <c r="E82" s="8"/>
      <c r="G82" s="5" t="str">
        <f>IF(X82+T82=0,"",X82+T82)</f>
        <v/>
      </c>
      <c r="H82" s="5"/>
      <c r="I82" s="5" t="str">
        <f>IF(Z82+V82=0,"",Z82+V82)</f>
        <v/>
      </c>
      <c r="K82" s="5">
        <f>IF(X82+T82+AB82=0,"",X82+T82+AB82)</f>
        <v>1</v>
      </c>
      <c r="L82" s="5"/>
      <c r="M82" s="5">
        <f>IF(Z82+V82+AD82=0,"",Z82+V82+AD82)</f>
        <v>285</v>
      </c>
      <c r="O82" s="22">
        <f>IF(AB82+X82+AF82+T82=0,"",AB82+X82+AF82+T82)</f>
        <v>1</v>
      </c>
      <c r="P82" s="22"/>
      <c r="Q82" s="22">
        <f>IF(AD82+Z82+AH82+V82=0,"",AD82+Z82+AH82+V82)</f>
        <v>285</v>
      </c>
      <c r="S82" s="7" t="s">
        <v>29</v>
      </c>
      <c r="AB82">
        <v>1</v>
      </c>
      <c r="AD82">
        <v>285</v>
      </c>
    </row>
    <row r="83" spans="1:35" ht="18" x14ac:dyDescent="0.25">
      <c r="A83" s="7"/>
      <c r="B83" s="7"/>
      <c r="C83" s="8"/>
      <c r="D83" s="8"/>
      <c r="E83" s="8"/>
      <c r="G83" s="5"/>
      <c r="H83" s="5"/>
      <c r="I83" s="5"/>
      <c r="K83" s="5"/>
      <c r="L83" s="5"/>
      <c r="M83" s="5"/>
      <c r="O83" s="22" t="str">
        <f>IF(AB83+X83+AF83+T83=0,"",AB83+X83+AF83+T83)</f>
        <v/>
      </c>
      <c r="P83" s="22"/>
      <c r="Q83" s="22" t="str">
        <f>IF(AD83+Z83+AH83+V83=0,"",AD83+Z83+AH83+V83)</f>
        <v/>
      </c>
      <c r="S83" s="7"/>
    </row>
    <row r="84" spans="1:35" ht="18" x14ac:dyDescent="0.25">
      <c r="A84" s="7" t="s">
        <v>40</v>
      </c>
      <c r="B84" s="7"/>
      <c r="C84" s="8"/>
      <c r="D84" s="8"/>
      <c r="E84" s="8"/>
      <c r="G84" s="5"/>
      <c r="H84" s="5"/>
      <c r="I84" s="5"/>
      <c r="K84" s="5"/>
      <c r="L84" s="5"/>
      <c r="M84" s="5"/>
      <c r="O84" s="22">
        <f>IF(AB84+X84+AF84+T84=0,"",AB84+X84+AF84+T84)</f>
        <v>1</v>
      </c>
      <c r="P84" s="22"/>
      <c r="Q84" s="22">
        <f>IF(AD84+Z84+AH84+V84=0,"",AD84+Z84+AH84+V84)</f>
        <v>398</v>
      </c>
      <c r="S84" s="7" t="s">
        <v>40</v>
      </c>
      <c r="AF84">
        <v>1</v>
      </c>
      <c r="AH84">
        <v>398</v>
      </c>
    </row>
    <row r="85" spans="1:35" ht="18" x14ac:dyDescent="0.25">
      <c r="A85" s="7"/>
      <c r="B85" s="7"/>
      <c r="C85" s="8"/>
      <c r="D85" s="8"/>
      <c r="E85" s="8"/>
      <c r="G85" s="5"/>
      <c r="H85" s="5"/>
      <c r="I85" s="5"/>
      <c r="K85" s="5"/>
      <c r="L85" s="5"/>
      <c r="M85" s="5"/>
      <c r="O85" s="22" t="str">
        <f>IF(AB85+X85+AF85+T85=0,"",AB85+X85+AF85+T85)</f>
        <v/>
      </c>
      <c r="P85" s="22"/>
      <c r="Q85" s="22" t="str">
        <f>IF(AD85+Z85+AH85+V85=0,"",AD85+Z85+AH85+V85)</f>
        <v/>
      </c>
      <c r="S85" s="7"/>
    </row>
    <row r="86" spans="1:35" ht="18" x14ac:dyDescent="0.25">
      <c r="A86" s="7" t="s">
        <v>2</v>
      </c>
      <c r="B86" s="7"/>
      <c r="C86" s="8"/>
      <c r="D86" s="8"/>
      <c r="E86" s="8"/>
      <c r="G86" s="5"/>
      <c r="H86" s="5"/>
      <c r="I86" s="5"/>
      <c r="K86" s="5"/>
      <c r="L86" s="5"/>
      <c r="M86" s="5"/>
      <c r="O86" s="22">
        <f>IF(AB86+X86+AF86+T86=0,"",AB86+X86+AF86+T86)</f>
        <v>2</v>
      </c>
      <c r="P86" s="22"/>
      <c r="Q86" s="22">
        <f>IF(AD86+Z86+AH86+V86=0,"",AD86+Z86+AH86+V86)</f>
        <v>1317</v>
      </c>
      <c r="S86" s="7" t="s">
        <v>2</v>
      </c>
      <c r="AF86">
        <v>2</v>
      </c>
      <c r="AH86">
        <f>347+970</f>
        <v>1317</v>
      </c>
    </row>
    <row r="87" spans="1:35" ht="18" x14ac:dyDescent="0.25">
      <c r="A87" s="7"/>
      <c r="B87" s="7"/>
      <c r="C87" s="8"/>
      <c r="D87" s="8"/>
      <c r="E87" s="8"/>
      <c r="G87" s="5"/>
      <c r="H87" s="5"/>
      <c r="I87" s="5"/>
      <c r="K87" s="5"/>
      <c r="L87" s="5"/>
      <c r="M87" s="5"/>
      <c r="O87" s="22" t="str">
        <f>IF(AB87+X87+AF87+T87=0,"",AB87+X87+AF87+T87)</f>
        <v/>
      </c>
      <c r="P87" s="22"/>
      <c r="Q87" s="22" t="str">
        <f>IF(AD87+Z87+AH87+V87=0,"",AD87+Z87+AH87+V87)</f>
        <v/>
      </c>
      <c r="S87" s="32" t="s">
        <v>26</v>
      </c>
      <c r="T87" s="32"/>
      <c r="U87" s="32"/>
      <c r="V87" s="32"/>
      <c r="W87" s="32"/>
      <c r="X87" s="32"/>
      <c r="Y87" s="32"/>
      <c r="Z87" s="32"/>
      <c r="AA87" s="32"/>
      <c r="AD87" s="32"/>
      <c r="AE87" s="32"/>
      <c r="AF87" s="32"/>
      <c r="AG87" s="32"/>
      <c r="AH87" s="32"/>
      <c r="AI87" s="32"/>
    </row>
    <row r="88" spans="1:35" ht="18.75" thickBot="1" x14ac:dyDescent="0.3">
      <c r="A88" s="9" t="s">
        <v>0</v>
      </c>
      <c r="B88" s="9"/>
      <c r="C88" s="4">
        <f>SUM(C52:C87)</f>
        <v>15</v>
      </c>
      <c r="D88" s="8"/>
      <c r="E88" s="4">
        <f>SUM(E52:E87)</f>
        <v>2693</v>
      </c>
      <c r="G88" s="4">
        <f>SUM(G52:G87)</f>
        <v>30</v>
      </c>
      <c r="H88" s="5"/>
      <c r="I88" s="4">
        <f>SUM(I52:I87)</f>
        <v>5014</v>
      </c>
      <c r="K88" s="4">
        <f>SUM(K52:K87)</f>
        <v>41</v>
      </c>
      <c r="L88" s="5"/>
      <c r="M88" s="4">
        <f>SUM(M52:M87)</f>
        <v>6478</v>
      </c>
      <c r="O88" s="4">
        <f>SUM(O52:O87)</f>
        <v>70</v>
      </c>
      <c r="P88" s="5"/>
      <c r="Q88" s="4">
        <f>SUM(Q52:Q87)</f>
        <v>12878</v>
      </c>
      <c r="S88" s="32" t="s">
        <v>25</v>
      </c>
      <c r="T88" s="32">
        <f>C88</f>
        <v>15</v>
      </c>
      <c r="U88" s="32"/>
      <c r="V88" s="32">
        <f>E88</f>
        <v>2693</v>
      </c>
      <c r="W88" s="32"/>
      <c r="X88" s="32">
        <f>G88-C88</f>
        <v>15</v>
      </c>
      <c r="Y88" s="32"/>
      <c r="Z88" s="32">
        <f>I88-E88</f>
        <v>2321</v>
      </c>
      <c r="AB88" s="32">
        <f>K88-G88</f>
        <v>11</v>
      </c>
      <c r="AC88" s="32"/>
      <c r="AD88" s="32">
        <f>M88-I88</f>
        <v>1464</v>
      </c>
      <c r="AE88" s="32"/>
      <c r="AF88" s="32">
        <f>O88-K88</f>
        <v>29</v>
      </c>
      <c r="AG88" s="32"/>
      <c r="AH88" s="32">
        <f>Q88-M88</f>
        <v>6400</v>
      </c>
    </row>
    <row r="89" spans="1:35" ht="18.75" thickTop="1" x14ac:dyDescent="0.25">
      <c r="S89" s="37" t="s">
        <v>39</v>
      </c>
      <c r="T89" s="32">
        <f>SUM(T52:T76)</f>
        <v>15</v>
      </c>
      <c r="U89" s="32"/>
      <c r="V89" s="32">
        <f>SUM(V52:V76)</f>
        <v>2693</v>
      </c>
      <c r="W89" s="32"/>
      <c r="X89" s="32">
        <f>SUM(X52:X87)</f>
        <v>15</v>
      </c>
      <c r="Y89" s="32"/>
      <c r="Z89" s="32">
        <f>SUM(Z52:Z78)</f>
        <v>2321</v>
      </c>
      <c r="AB89" s="32">
        <f>SUM(AB52:AB87)</f>
        <v>11</v>
      </c>
      <c r="AC89" s="32"/>
      <c r="AD89" s="32">
        <f>SUM(AD52:AD87)</f>
        <v>1464</v>
      </c>
      <c r="AE89" s="32"/>
      <c r="AF89" s="32">
        <f>SUM(AF52:AF87)</f>
        <v>29</v>
      </c>
      <c r="AG89" s="32"/>
      <c r="AH89" s="32">
        <f>SUM(AH52:AH87)</f>
        <v>6400</v>
      </c>
    </row>
    <row r="90" spans="1:35" x14ac:dyDescent="0.25">
      <c r="S90" s="38" t="s">
        <v>38</v>
      </c>
      <c r="T90" s="36">
        <f>T88-T89</f>
        <v>0</v>
      </c>
      <c r="U90" s="37"/>
      <c r="V90" s="36">
        <f>V88-V89</f>
        <v>0</v>
      </c>
      <c r="W90" s="37"/>
      <c r="X90" s="36">
        <f>X88-X89</f>
        <v>0</v>
      </c>
      <c r="Y90" s="37"/>
      <c r="Z90" s="36">
        <f>Z88-Z89</f>
        <v>0</v>
      </c>
      <c r="AB90" s="35">
        <f>AB88-AB89</f>
        <v>0</v>
      </c>
      <c r="AC90" s="35"/>
      <c r="AD90" s="35">
        <f>AD88-AD89</f>
        <v>0</v>
      </c>
      <c r="AF90" s="3">
        <f>AF88-AF89</f>
        <v>0</v>
      </c>
      <c r="AG90" s="3"/>
      <c r="AH90" s="3">
        <f>AH88-AH89</f>
        <v>0</v>
      </c>
    </row>
  </sheetData>
  <mergeCells count="13">
    <mergeCell ref="X49:Z49"/>
    <mergeCell ref="AB49:AD49"/>
    <mergeCell ref="AF49:AH49"/>
    <mergeCell ref="C49:E49"/>
    <mergeCell ref="G49:I49"/>
    <mergeCell ref="K49:M49"/>
    <mergeCell ref="O49:Q49"/>
    <mergeCell ref="C4:E4"/>
    <mergeCell ref="G4:I4"/>
    <mergeCell ref="K4:M4"/>
    <mergeCell ref="O4:Q4"/>
    <mergeCell ref="O48:Q48"/>
    <mergeCell ref="T49:V49"/>
  </mergeCells>
  <pageMargins left="0.5" right="0.5" top="1" bottom="0.75" header="0.5" footer="0.5"/>
  <pageSetup scale="59" fitToHeight="0" orientation="portrait" r:id="rId1"/>
  <headerFooter scaleWithDoc="0" alignWithMargins="0">
    <oddFooter>&amp;C&amp;"Arial,Bold"&amp;10E-&amp;P</oddFooter>
  </headerFooter>
  <rowBreaks count="1" manualBreakCount="1">
    <brk id="46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D8BDB-684C-4751-A74B-23D5BC55CF3E}">
  <sheetPr>
    <tabColor theme="0" tint="-0.249977111117893"/>
    <pageSetUpPr fitToPage="1"/>
  </sheetPr>
  <dimension ref="A1:AH94"/>
  <sheetViews>
    <sheetView view="pageBreakPreview" topLeftCell="A58" zoomScale="60" zoomScaleNormal="70" workbookViewId="0">
      <selection activeCell="A34" sqref="A34:K34"/>
    </sheetView>
  </sheetViews>
  <sheetFormatPr defaultRowHeight="15" outlineLevelRow="1" x14ac:dyDescent="0.25"/>
  <cols>
    <col min="1" max="1" width="35.855468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1" max="21" width="6.28515625" bestFit="1" customWidth="1"/>
    <col min="22" max="22" width="10.85546875" bestFit="1" customWidth="1"/>
    <col min="23" max="23" width="11.42578125" customWidth="1"/>
    <col min="25" max="25" width="7.7109375" customWidth="1"/>
    <col min="26" max="26" width="10.85546875" bestFit="1" customWidth="1"/>
    <col min="27" max="27" width="11.42578125" customWidth="1"/>
    <col min="29" max="29" width="6.28515625" bestFit="1" customWidth="1"/>
    <col min="30" max="30" width="10.85546875" bestFit="1" customWidth="1"/>
    <col min="31" max="31" width="11.42578125" customWidth="1"/>
    <col min="33" max="33" width="6.28515625" bestFit="1" customWidth="1"/>
    <col min="34" max="34" width="12" bestFit="1" customWidth="1"/>
  </cols>
  <sheetData>
    <row r="1" spans="1:34" ht="26.25" x14ac:dyDescent="0.4">
      <c r="A1" s="31" t="s">
        <v>24</v>
      </c>
    </row>
    <row r="2" spans="1:34" ht="7.5" customHeight="1" x14ac:dyDescent="0.25"/>
    <row r="3" spans="1:34" ht="20.25" x14ac:dyDescent="0.3">
      <c r="A3" s="7"/>
      <c r="B3" s="7"/>
      <c r="C3" s="19">
        <v>2020</v>
      </c>
      <c r="D3" s="19"/>
      <c r="E3" s="19"/>
      <c r="G3" s="19">
        <f>C3</f>
        <v>2020</v>
      </c>
      <c r="H3" s="19"/>
      <c r="I3" s="19"/>
      <c r="K3" s="19">
        <f>G3</f>
        <v>2020</v>
      </c>
      <c r="L3" s="19"/>
      <c r="M3" s="19"/>
      <c r="O3" s="34">
        <f>K3</f>
        <v>2020</v>
      </c>
      <c r="P3" s="34"/>
      <c r="Q3" s="34"/>
    </row>
    <row r="4" spans="1:34" ht="18" x14ac:dyDescent="0.25">
      <c r="A4" s="7"/>
      <c r="B4" s="7"/>
      <c r="C4" s="17" t="s">
        <v>19</v>
      </c>
      <c r="D4" s="17"/>
      <c r="E4" s="17"/>
      <c r="G4" s="17" t="s">
        <v>18</v>
      </c>
      <c r="H4" s="17"/>
      <c r="I4" s="17"/>
      <c r="K4" s="17" t="s">
        <v>17</v>
      </c>
      <c r="L4" s="17"/>
      <c r="M4" s="17"/>
      <c r="O4" s="33" t="s">
        <v>16</v>
      </c>
      <c r="P4" s="33"/>
      <c r="Q4" s="33"/>
      <c r="R4" s="32"/>
      <c r="T4" s="17" t="s">
        <v>19</v>
      </c>
      <c r="U4" s="17"/>
      <c r="V4" s="17"/>
      <c r="W4" s="7"/>
      <c r="X4" s="17" t="s">
        <v>47</v>
      </c>
      <c r="Y4" s="17"/>
      <c r="Z4" s="17"/>
      <c r="AA4" s="7"/>
      <c r="AB4" s="17" t="s">
        <v>46</v>
      </c>
      <c r="AC4" s="17"/>
      <c r="AD4" s="17"/>
      <c r="AE4" s="7"/>
      <c r="AF4" s="17" t="s">
        <v>45</v>
      </c>
      <c r="AG4" s="17"/>
      <c r="AH4" s="17"/>
    </row>
    <row r="5" spans="1:34" ht="18" x14ac:dyDescent="0.25">
      <c r="A5" s="7"/>
      <c r="B5" s="7"/>
      <c r="C5" s="13" t="s">
        <v>15</v>
      </c>
      <c r="D5" s="14"/>
      <c r="E5" s="13" t="s">
        <v>14</v>
      </c>
      <c r="G5" s="13" t="s">
        <v>15</v>
      </c>
      <c r="H5" s="14"/>
      <c r="I5" s="13" t="s">
        <v>14</v>
      </c>
      <c r="K5" s="13" t="s">
        <v>15</v>
      </c>
      <c r="L5" s="14"/>
      <c r="M5" s="13" t="s">
        <v>14</v>
      </c>
      <c r="O5" s="13" t="s">
        <v>15</v>
      </c>
      <c r="P5" s="14"/>
      <c r="Q5" s="13" t="s">
        <v>14</v>
      </c>
      <c r="R5" s="32"/>
      <c r="S5" s="40" t="s">
        <v>44</v>
      </c>
      <c r="T5" s="13" t="s">
        <v>15</v>
      </c>
      <c r="U5" s="14"/>
      <c r="V5" s="13" t="s">
        <v>14</v>
      </c>
      <c r="W5" s="7"/>
      <c r="X5" s="13" t="s">
        <v>15</v>
      </c>
      <c r="Y5" s="14"/>
      <c r="Z5" s="13" t="s">
        <v>14</v>
      </c>
      <c r="AA5" s="7"/>
      <c r="AB5" s="13" t="s">
        <v>15</v>
      </c>
      <c r="AC5" s="14"/>
      <c r="AD5" s="13" t="s">
        <v>14</v>
      </c>
      <c r="AE5" s="7"/>
      <c r="AF5" s="13" t="s">
        <v>15</v>
      </c>
      <c r="AG5" s="14"/>
      <c r="AH5" s="13" t="s">
        <v>14</v>
      </c>
    </row>
    <row r="6" spans="1:34" ht="18" x14ac:dyDescent="0.25">
      <c r="A6" s="7"/>
      <c r="B6" s="7"/>
      <c r="C6" s="7"/>
      <c r="D6" s="7"/>
      <c r="E6" s="7"/>
      <c r="G6" s="7"/>
      <c r="H6" s="7"/>
      <c r="I6" s="7"/>
      <c r="K6" s="7"/>
      <c r="L6" s="7"/>
      <c r="M6" s="7"/>
      <c r="O6" s="7"/>
      <c r="P6" s="7"/>
      <c r="Q6" s="7"/>
    </row>
    <row r="7" spans="1:34" ht="18" x14ac:dyDescent="0.25">
      <c r="A7" s="7" t="s">
        <v>27</v>
      </c>
      <c r="B7" s="7"/>
      <c r="C7" s="11">
        <f>IF(T7=0,"",T7)</f>
        <v>1</v>
      </c>
      <c r="D7" s="11"/>
      <c r="E7" s="11">
        <f>IF(V7=0,"",V7)</f>
        <v>142</v>
      </c>
      <c r="G7" s="22">
        <f>IF(X7+T7=0,"",X7+T7)</f>
        <v>1</v>
      </c>
      <c r="H7" s="22"/>
      <c r="I7" s="22">
        <f>IF(Z7+V7=0,"",Z7+V7)</f>
        <v>142</v>
      </c>
      <c r="J7" s="6"/>
      <c r="K7" s="22">
        <f>IF(X7+T7+AB7=0,"",X7+T7+AB7)</f>
        <v>2</v>
      </c>
      <c r="L7" s="22"/>
      <c r="M7" s="22">
        <f>IF(Z7+V7+AD7=0,"",Z7+V7+AD7)</f>
        <v>452</v>
      </c>
      <c r="N7" s="6"/>
      <c r="O7" s="22">
        <f>IF(AB7+X7+AF7+T7=0,"",AB7+X7+AF7+T7)</f>
        <v>4</v>
      </c>
      <c r="P7" s="22"/>
      <c r="Q7" s="22">
        <f>IF(AD7+Z7+AH7+V7=0,"",AD7+Z7+AH7+V7)</f>
        <v>773</v>
      </c>
      <c r="S7" t="str">
        <f>A7</f>
        <v>Aloft Hotels</v>
      </c>
      <c r="T7">
        <v>1</v>
      </c>
      <c r="V7">
        <v>142</v>
      </c>
      <c r="AB7">
        <v>1</v>
      </c>
      <c r="AD7">
        <v>310</v>
      </c>
      <c r="AF7">
        <v>2</v>
      </c>
      <c r="AH7">
        <v>321</v>
      </c>
    </row>
    <row r="8" spans="1:34" ht="10.5" customHeight="1" x14ac:dyDescent="0.25">
      <c r="C8" s="11"/>
      <c r="D8" s="11"/>
      <c r="E8" s="11"/>
      <c r="G8" s="22" t="str">
        <f>IF(X8+T8=0,"",X8+T8)</f>
        <v/>
      </c>
      <c r="H8" s="22"/>
      <c r="I8" s="22" t="str">
        <f>IF(Z8+V8=0,"",Z8+V8)</f>
        <v/>
      </c>
      <c r="J8" s="6"/>
      <c r="K8" s="22"/>
      <c r="L8" s="22"/>
      <c r="M8" s="22"/>
      <c r="N8" s="6"/>
      <c r="O8" s="22" t="str">
        <f>IF(AB8+X8+AF8+T8=0,"",AB8+X8+AF8+T8)</f>
        <v/>
      </c>
      <c r="P8" s="22"/>
      <c r="Q8" s="22" t="str">
        <f>IF(AD8+Z8+AH8+V8=0,"",AD8+Z8+AH8+V8)</f>
        <v/>
      </c>
    </row>
    <row r="9" spans="1:34" ht="18" x14ac:dyDescent="0.25">
      <c r="A9" s="7" t="s">
        <v>55</v>
      </c>
      <c r="B9" s="7"/>
      <c r="C9" s="11">
        <f>IF(T9=0,"",T9)</f>
        <v>2</v>
      </c>
      <c r="D9" s="11"/>
      <c r="E9" s="11">
        <f>IF(V9=0,"",V9)</f>
        <v>266</v>
      </c>
      <c r="G9" s="22">
        <f>IF(X9+T9=0,"",X9+T9)</f>
        <v>4</v>
      </c>
      <c r="H9" s="22"/>
      <c r="I9" s="22">
        <f>IF(Z9+V9=0,"",Z9+V9)</f>
        <v>486</v>
      </c>
      <c r="J9" s="6"/>
      <c r="K9" s="22">
        <f>IF(X9+T9+AB9=0,"",X9+T9+AB9)</f>
        <v>9</v>
      </c>
      <c r="L9" s="22"/>
      <c r="M9" s="22">
        <f>IF(Z9+V9+AD9=0,"",Z9+V9+AD9)</f>
        <v>1246</v>
      </c>
      <c r="N9" s="6"/>
      <c r="O9" s="22">
        <f>IF(AB9+X9+AF9+T9=0,"",AB9+X9+AF9+T9)</f>
        <v>9</v>
      </c>
      <c r="P9" s="22"/>
      <c r="Q9" s="22">
        <f>IF(AD9+Z9+AH9+V9=0,"",AD9+Z9+AH9+V9)</f>
        <v>1246</v>
      </c>
      <c r="S9" t="str">
        <f>A9</f>
        <v>Autogragh Collection</v>
      </c>
      <c r="T9">
        <v>2</v>
      </c>
      <c r="V9">
        <v>266</v>
      </c>
      <c r="X9">
        <v>2</v>
      </c>
      <c r="Z9">
        <f>75+145</f>
        <v>220</v>
      </c>
      <c r="AB9">
        <v>5</v>
      </c>
      <c r="AD9">
        <v>760</v>
      </c>
    </row>
    <row r="10" spans="1:34" ht="10.5" customHeight="1" x14ac:dyDescent="0.25">
      <c r="C10" s="11"/>
      <c r="D10" s="11"/>
      <c r="E10" s="11"/>
      <c r="G10" s="5"/>
      <c r="H10" s="5"/>
      <c r="I10" s="5"/>
      <c r="J10" s="6"/>
      <c r="K10" s="5"/>
      <c r="L10" s="5"/>
      <c r="M10" s="5"/>
      <c r="N10" s="6"/>
      <c r="O10" s="22" t="str">
        <f>IF(AB10+X10+AF10+T10=0,"",AB10+X10+AF10+T10)</f>
        <v/>
      </c>
      <c r="P10" s="22"/>
      <c r="Q10" s="22" t="str">
        <f>IF(AD10+Z10+AH10+V10=0,"",AD10+Z10+AH10+V10)</f>
        <v/>
      </c>
    </row>
    <row r="11" spans="1:34" ht="18" x14ac:dyDescent="0.25">
      <c r="A11" s="7" t="s">
        <v>37</v>
      </c>
      <c r="B11" s="7"/>
      <c r="C11" s="11">
        <f>IF(T11=0,"",T11)</f>
        <v>1</v>
      </c>
      <c r="D11" s="11"/>
      <c r="E11" s="11">
        <f>IF(V11=0,"",V11)</f>
        <v>378</v>
      </c>
      <c r="G11" s="22">
        <f>IF(X11+T11=0,"",X11+T11)</f>
        <v>1</v>
      </c>
      <c r="H11" s="22"/>
      <c r="I11" s="22">
        <f>IF(Z11+V11=0,"",Z11+V11)</f>
        <v>378</v>
      </c>
      <c r="J11" s="6"/>
      <c r="K11" s="22">
        <f>IF(X11+T11+AB11=0,"",X11+T11+AB11)</f>
        <v>1</v>
      </c>
      <c r="L11" s="22"/>
      <c r="M11" s="22">
        <f>IF(Z11+V11+AD11=0,"",Z11+V11+AD11)</f>
        <v>378</v>
      </c>
      <c r="N11" s="6"/>
      <c r="O11" s="22">
        <f>IF(AB11+X11+AF11+T11=0,"",AB11+X11+AF11+T11)</f>
        <v>1</v>
      </c>
      <c r="P11" s="22"/>
      <c r="Q11" s="22">
        <f>IF(AD11+Z11+AH11+V11=0,"",AD11+Z11+AH11+V11)</f>
        <v>378</v>
      </c>
      <c r="S11" t="str">
        <f>A11</f>
        <v>Delta Hotels</v>
      </c>
      <c r="T11">
        <v>1</v>
      </c>
      <c r="V11">
        <v>378</v>
      </c>
    </row>
    <row r="12" spans="1:34" ht="10.5" customHeight="1" x14ac:dyDescent="0.25">
      <c r="C12" s="11"/>
      <c r="D12" s="11"/>
      <c r="E12" s="11"/>
      <c r="G12" s="5"/>
      <c r="H12" s="5"/>
      <c r="I12" s="5"/>
      <c r="J12" s="6"/>
      <c r="K12" s="5"/>
      <c r="L12" s="5"/>
      <c r="M12" s="5"/>
      <c r="N12" s="6"/>
      <c r="O12" s="22" t="str">
        <f>IF(AB12+X12+AF12+T12=0,"",AB12+X12+AF12+T12)</f>
        <v/>
      </c>
      <c r="P12" s="22"/>
      <c r="Q12" s="22" t="str">
        <f>IF(AD12+Z12+AH12+V12=0,"",AD12+Z12+AH12+V12)</f>
        <v/>
      </c>
    </row>
    <row r="13" spans="1:34" ht="18" x14ac:dyDescent="0.25">
      <c r="A13" s="7" t="s">
        <v>32</v>
      </c>
      <c r="B13" s="7"/>
      <c r="C13" s="11">
        <f>IF(T13=0,"",T13)</f>
        <v>4</v>
      </c>
      <c r="D13" s="11"/>
      <c r="E13" s="11">
        <f>IF(V13=0,"",V13)</f>
        <v>620</v>
      </c>
      <c r="G13" s="22">
        <f>IF(X13+T13=0,"",X13+T13)</f>
        <v>4</v>
      </c>
      <c r="H13" s="22"/>
      <c r="I13" s="22">
        <f>IF(Z13+V13=0,"",Z13+V13)</f>
        <v>620</v>
      </c>
      <c r="J13" s="6"/>
      <c r="K13" s="22">
        <f>IF(X13+T13+AB13=0,"",X13+T13+AB13)</f>
        <v>8</v>
      </c>
      <c r="L13" s="22"/>
      <c r="M13" s="22">
        <f>IF(Z13+V13+AD13=0,"",Z13+V13+AD13)</f>
        <v>1429</v>
      </c>
      <c r="N13" s="6"/>
      <c r="O13" s="22">
        <f>IF(AB13+X13+AF13+T13=0,"",AB13+X13+AF13+T13)</f>
        <v>11</v>
      </c>
      <c r="P13" s="22"/>
      <c r="Q13" s="22">
        <f>IF(AD13+Z13+AH13+V13=0,"",AD13+Z13+AH13+V13)</f>
        <v>1905</v>
      </c>
      <c r="S13" t="str">
        <f>A13</f>
        <v>Four Points</v>
      </c>
      <c r="T13">
        <v>4</v>
      </c>
      <c r="V13">
        <v>620</v>
      </c>
      <c r="AB13">
        <v>4</v>
      </c>
      <c r="AD13">
        <v>809</v>
      </c>
      <c r="AF13">
        <v>3</v>
      </c>
      <c r="AH13">
        <v>476</v>
      </c>
    </row>
    <row r="14" spans="1:34" ht="10.5" customHeight="1" x14ac:dyDescent="0.25">
      <c r="C14" s="11"/>
      <c r="D14" s="11"/>
      <c r="E14" s="11"/>
      <c r="G14" s="5"/>
      <c r="H14" s="5"/>
      <c r="I14" s="5"/>
      <c r="J14" s="6"/>
      <c r="K14" s="5"/>
      <c r="L14" s="5"/>
      <c r="M14" s="5"/>
      <c r="N14" s="6"/>
      <c r="O14" s="22" t="str">
        <f>IF(AB14+X14+AF14+T14=0,"",AB14+X14+AF14+T14)</f>
        <v/>
      </c>
      <c r="P14" s="22"/>
      <c r="Q14" s="22" t="str">
        <f>IF(AD14+Z14+AH14+V14=0,"",AD14+Z14+AH14+V14)</f>
        <v/>
      </c>
    </row>
    <row r="15" spans="1:34" ht="18" x14ac:dyDescent="0.25">
      <c r="A15" s="7" t="s">
        <v>54</v>
      </c>
      <c r="B15" s="7"/>
      <c r="C15" s="11">
        <f>IF(T15=0,"",T15)</f>
        <v>1</v>
      </c>
      <c r="D15" s="11"/>
      <c r="E15" s="11">
        <f>IF(V15=0,"",V15)</f>
        <v>146</v>
      </c>
      <c r="G15" s="22">
        <f>IF(X15+T15=0,"",X15+T15)</f>
        <v>2</v>
      </c>
      <c r="H15" s="22"/>
      <c r="I15" s="22">
        <f>IF(Z15+V15=0,"",Z15+V15)</f>
        <v>317</v>
      </c>
      <c r="J15" s="6"/>
      <c r="K15" s="22">
        <f>IF(X15+T15+AB15=0,"",X15+T15+AB15)</f>
        <v>3</v>
      </c>
      <c r="L15" s="22"/>
      <c r="M15" s="22">
        <f>IF(Z15+V15+AD15=0,"",Z15+V15+AD15)</f>
        <v>385</v>
      </c>
      <c r="N15" s="6"/>
      <c r="O15" s="22">
        <f>IF(AB15+X15+AF15+T15=0,"",AB15+X15+AF15+T15)</f>
        <v>4</v>
      </c>
      <c r="P15" s="22"/>
      <c r="Q15" s="22">
        <f>IF(AD15+Z15+AH15+V15=0,"",AD15+Z15+AH15+V15)</f>
        <v>543</v>
      </c>
      <c r="S15" t="str">
        <f>A15</f>
        <v>The Luxury Collection</v>
      </c>
      <c r="T15">
        <v>1</v>
      </c>
      <c r="V15">
        <v>146</v>
      </c>
      <c r="X15">
        <v>1</v>
      </c>
      <c r="Z15">
        <v>171</v>
      </c>
      <c r="AB15">
        <v>1</v>
      </c>
      <c r="AD15">
        <v>68</v>
      </c>
      <c r="AF15">
        <v>1</v>
      </c>
      <c r="AH15">
        <v>158</v>
      </c>
    </row>
    <row r="16" spans="1:34" ht="10.5" customHeight="1" x14ac:dyDescent="0.25">
      <c r="C16" s="11"/>
      <c r="D16" s="11"/>
      <c r="E16" s="11"/>
      <c r="G16" s="5"/>
      <c r="H16" s="5"/>
      <c r="I16" s="5"/>
      <c r="J16" s="6"/>
      <c r="K16" s="5"/>
      <c r="L16" s="5"/>
      <c r="M16" s="5"/>
      <c r="N16" s="6"/>
      <c r="O16" s="22" t="str">
        <f>IF(AB16+X16+AF16+T16=0,"",AB16+X16+AF16+T16)</f>
        <v/>
      </c>
      <c r="P16" s="22"/>
      <c r="Q16" s="22" t="str">
        <f>IF(AD16+Z16+AH16+V16=0,"",AD16+Z16+AH16+V16)</f>
        <v/>
      </c>
    </row>
    <row r="17" spans="1:34" ht="18" x14ac:dyDescent="0.25">
      <c r="A17" s="7" t="s">
        <v>23</v>
      </c>
      <c r="B17" s="7"/>
      <c r="C17" s="11">
        <f>IF(T17=0,"",T17)</f>
        <v>2</v>
      </c>
      <c r="D17" s="11"/>
      <c r="E17" s="11">
        <f>IF(V17=0,"",V17)</f>
        <v>797</v>
      </c>
      <c r="G17" s="22">
        <f>IF(X17+T17=0,"",X17+T17)</f>
        <v>2</v>
      </c>
      <c r="H17" s="22"/>
      <c r="I17" s="22">
        <f>IF(Z17+V17=0,"",Z17+V17)</f>
        <v>797</v>
      </c>
      <c r="J17" s="6"/>
      <c r="K17" s="22">
        <f>IF(X17+T17+AB17=0,"",X17+T17+AB17)</f>
        <v>5</v>
      </c>
      <c r="L17" s="22"/>
      <c r="M17" s="22">
        <f>IF(Z17+V17+AD17=0,"",Z17+V17+AD17)</f>
        <v>1977</v>
      </c>
      <c r="N17" s="6"/>
      <c r="O17" s="22">
        <f>IF(AB17+X17+AF17+T17=0,"",AB17+X17+AF17+T17)</f>
        <v>6</v>
      </c>
      <c r="P17" s="22"/>
      <c r="Q17" s="22">
        <f>IF(AD17+Z17+AH17+V17=0,"",AD17+Z17+AH17+V17)</f>
        <v>2366</v>
      </c>
      <c r="S17" t="str">
        <f>A17</f>
        <v>Marriott Hotels</v>
      </c>
      <c r="T17">
        <v>2</v>
      </c>
      <c r="V17">
        <v>797</v>
      </c>
      <c r="AB17">
        <v>3</v>
      </c>
      <c r="AD17">
        <v>1180</v>
      </c>
      <c r="AF17">
        <v>1</v>
      </c>
      <c r="AH17">
        <v>389</v>
      </c>
    </row>
    <row r="18" spans="1:34" ht="10.5" customHeight="1" x14ac:dyDescent="0.25">
      <c r="C18" s="11"/>
      <c r="D18" s="11"/>
      <c r="E18" s="11"/>
      <c r="G18" s="5"/>
      <c r="H18" s="5"/>
      <c r="I18" s="5"/>
      <c r="J18" s="6"/>
      <c r="K18" s="5"/>
      <c r="L18" s="5"/>
      <c r="M18" s="5"/>
      <c r="N18" s="6"/>
      <c r="O18" s="22" t="str">
        <f>IF(AB18+X18+AF18+T18=0,"",AB18+X18+AF18+T18)</f>
        <v/>
      </c>
      <c r="P18" s="22"/>
      <c r="Q18" s="22" t="str">
        <f>IF(AD18+Z18+AH18+V18=0,"",AD18+Z18+AH18+V18)</f>
        <v/>
      </c>
    </row>
    <row r="19" spans="1:34" ht="18" x14ac:dyDescent="0.25">
      <c r="A19" s="7" t="s">
        <v>8</v>
      </c>
      <c r="B19" s="7"/>
      <c r="C19" s="11">
        <f>IF(T19=0,"",T19)</f>
        <v>1</v>
      </c>
      <c r="D19" s="11"/>
      <c r="E19" s="11">
        <f>IF(V19=0,"",V19)</f>
        <v>43</v>
      </c>
      <c r="G19" s="22">
        <f>IF(X19+T19=0,"",X19+T19)</f>
        <v>1</v>
      </c>
      <c r="H19" s="22"/>
      <c r="I19" s="22">
        <f>IF(Z19+V19=0,"",Z19+V19)</f>
        <v>43</v>
      </c>
      <c r="J19" s="6"/>
      <c r="K19" s="22">
        <f>IF(X19+T19+AB19=0,"",X19+T19+AB19)</f>
        <v>4</v>
      </c>
      <c r="L19" s="22"/>
      <c r="M19" s="22">
        <f>IF(Z19+V19+AD19=0,"",Z19+V19+AD19)</f>
        <v>359</v>
      </c>
      <c r="N19" s="6"/>
      <c r="O19" s="22">
        <f>IF(AB19+X19+AF19+T19=0,"",AB19+X19+AF19+T19)</f>
        <v>7</v>
      </c>
      <c r="P19" s="22"/>
      <c r="Q19" s="22">
        <f>IF(AD19+Z19+AH19+V19=0,"",AD19+Z19+AH19+V19)</f>
        <v>718</v>
      </c>
      <c r="S19" t="str">
        <f>A19</f>
        <v>Protea Hotels</v>
      </c>
      <c r="T19">
        <v>1</v>
      </c>
      <c r="V19">
        <v>43</v>
      </c>
      <c r="AB19">
        <v>3</v>
      </c>
      <c r="AD19">
        <v>316</v>
      </c>
      <c r="AF19">
        <v>3</v>
      </c>
      <c r="AH19">
        <v>359</v>
      </c>
    </row>
    <row r="20" spans="1:34" ht="10.5" customHeight="1" x14ac:dyDescent="0.25">
      <c r="C20" s="11"/>
      <c r="D20" s="11"/>
      <c r="E20" s="11"/>
      <c r="G20" s="5"/>
      <c r="H20" s="5"/>
      <c r="I20" s="5"/>
      <c r="J20" s="6"/>
      <c r="K20" s="5"/>
      <c r="L20" s="5"/>
      <c r="M20" s="5"/>
      <c r="N20" s="6"/>
      <c r="O20" s="22" t="str">
        <f>IF(AB20+X20+AF20+T20=0,"",AB20+X20+AF20+T20)</f>
        <v/>
      </c>
      <c r="P20" s="22"/>
      <c r="Q20" s="22" t="str">
        <f>IF(AD20+Z20+AH20+V20=0,"",AD20+Z20+AH20+V20)</f>
        <v/>
      </c>
    </row>
    <row r="21" spans="1:34" ht="18" x14ac:dyDescent="0.25">
      <c r="A21" s="7" t="s">
        <v>22</v>
      </c>
      <c r="B21" s="7"/>
      <c r="C21" s="11">
        <f>IF(T21=0,"",T21)</f>
        <v>1</v>
      </c>
      <c r="D21" s="11"/>
      <c r="E21" s="11">
        <f>IF(V21=0,"",V21)</f>
        <v>200</v>
      </c>
      <c r="G21" s="5">
        <f>IF(X21+T21=0,"",X21+T21)</f>
        <v>1</v>
      </c>
      <c r="H21" s="5"/>
      <c r="I21" s="5">
        <f>IF(Z21+V21=0,"",Z21+V21)</f>
        <v>200</v>
      </c>
      <c r="J21" s="6"/>
      <c r="K21" s="5">
        <f>IF(X21+T21+AB21=0,"",X21+T21+AB21)</f>
        <v>2</v>
      </c>
      <c r="L21" s="5"/>
      <c r="M21" s="5">
        <f>IF(Z21+V21+AD21=0,"",Z21+V21+AD21)</f>
        <v>403</v>
      </c>
      <c r="N21" s="6"/>
      <c r="O21" s="22">
        <f>IF(AB21+X21+AF21+T21=0,"",AB21+X21+AF21+T21)</f>
        <v>3</v>
      </c>
      <c r="P21" s="22"/>
      <c r="Q21" s="22">
        <f>IF(AD21+Z21+AH21+V21=0,"",AD21+Z21+AH21+V21)</f>
        <v>714</v>
      </c>
      <c r="S21" t="str">
        <f>A21</f>
        <v>Renaissance</v>
      </c>
      <c r="T21">
        <v>1</v>
      </c>
      <c r="V21">
        <v>200</v>
      </c>
      <c r="AB21">
        <v>1</v>
      </c>
      <c r="AD21">
        <v>203</v>
      </c>
      <c r="AF21">
        <v>1</v>
      </c>
      <c r="AH21">
        <v>311</v>
      </c>
    </row>
    <row r="22" spans="1:34" ht="10.5" customHeight="1" x14ac:dyDescent="0.25">
      <c r="C22" s="11"/>
      <c r="D22" s="11"/>
      <c r="E22" s="11"/>
      <c r="G22" s="5"/>
      <c r="H22" s="5"/>
      <c r="I22" s="5"/>
      <c r="J22" s="6"/>
      <c r="K22" s="5"/>
      <c r="L22" s="5"/>
      <c r="M22" s="5"/>
      <c r="N22" s="6"/>
      <c r="O22" s="22" t="str">
        <f>IF(AB22+X22+AF22+T22=0,"",AB22+X22+AF22+T22)</f>
        <v/>
      </c>
      <c r="P22" s="22"/>
      <c r="Q22" s="22" t="str">
        <f>IF(AD22+Z22+AH22+V22=0,"",AD22+Z22+AH22+V22)</f>
        <v/>
      </c>
    </row>
    <row r="23" spans="1:34" ht="18" x14ac:dyDescent="0.25">
      <c r="A23" s="7" t="s">
        <v>10</v>
      </c>
      <c r="B23" s="7"/>
      <c r="C23" s="11">
        <f>IF(T23=0,"",T23)</f>
        <v>3</v>
      </c>
      <c r="D23" s="11"/>
      <c r="E23" s="11">
        <f>IF(V23=0,"",V23)</f>
        <v>368</v>
      </c>
      <c r="G23" s="22">
        <f>IF(X23+T23=0,"",X23+T23)</f>
        <v>3</v>
      </c>
      <c r="H23" s="22"/>
      <c r="I23" s="22">
        <f>IF(Z23+V23=0,"",Z23+V23)</f>
        <v>368</v>
      </c>
      <c r="J23" s="6"/>
      <c r="K23" s="22">
        <f>IF(X23+T23+AB23=0,"",X23+T23+AB23)</f>
        <v>5</v>
      </c>
      <c r="L23" s="22"/>
      <c r="M23" s="22">
        <f>IF(Z23+V23+AD23=0,"",Z23+V23+AD23)</f>
        <v>755</v>
      </c>
      <c r="N23" s="6"/>
      <c r="O23" s="22">
        <f>IF(AB23+X23+AF23+T23=0,"",AB23+X23+AF23+T23)</f>
        <v>9</v>
      </c>
      <c r="P23" s="22"/>
      <c r="Q23" s="22">
        <f>IF(AD23+Z23+AH23+V23=0,"",AD23+Z23+AH23+V23)</f>
        <v>1339</v>
      </c>
      <c r="S23" t="str">
        <f>A23</f>
        <v>Residence Inn</v>
      </c>
      <c r="T23">
        <v>3</v>
      </c>
      <c r="V23">
        <v>368</v>
      </c>
      <c r="AB23">
        <v>2</v>
      </c>
      <c r="AD23">
        <v>387</v>
      </c>
      <c r="AF23">
        <v>4</v>
      </c>
      <c r="AH23">
        <v>584</v>
      </c>
    </row>
    <row r="24" spans="1:34" ht="10.5" customHeight="1" x14ac:dyDescent="0.25">
      <c r="C24" s="11"/>
      <c r="D24" s="11"/>
      <c r="E24" s="11"/>
      <c r="G24" s="5"/>
      <c r="H24" s="5"/>
      <c r="I24" s="5"/>
      <c r="J24" s="6"/>
      <c r="K24" s="5"/>
      <c r="L24" s="5"/>
      <c r="M24" s="5"/>
      <c r="N24" s="6"/>
      <c r="O24" s="22" t="str">
        <f>IF(AB24+X24+AF24+T24=0,"",AB24+X24+AF24+T24)</f>
        <v/>
      </c>
      <c r="P24" s="22"/>
      <c r="Q24" s="22" t="str">
        <f>IF(AD24+Z24+AH24+V24=0,"",AD24+Z24+AH24+V24)</f>
        <v/>
      </c>
    </row>
    <row r="25" spans="1:34" ht="18" x14ac:dyDescent="0.25">
      <c r="A25" s="7" t="s">
        <v>33</v>
      </c>
      <c r="B25" s="7"/>
      <c r="C25" s="11">
        <f>IF(T25=0,"",T25)</f>
        <v>1</v>
      </c>
      <c r="D25" s="11"/>
      <c r="E25" s="11">
        <f>IF(V25=0,"",V25)</f>
        <v>370</v>
      </c>
      <c r="G25" s="22">
        <f>IF(X25+T25=0,"",X25+T25)</f>
        <v>6</v>
      </c>
      <c r="H25" s="22"/>
      <c r="I25" s="22">
        <f>IF(Z25+V25=0,"",Z25+V25)</f>
        <v>1632</v>
      </c>
      <c r="J25" s="6"/>
      <c r="K25" s="22">
        <f>IF(X25+T25+AB25=0,"",X25+T25+AB25)</f>
        <v>9</v>
      </c>
      <c r="L25" s="22"/>
      <c r="M25" s="22">
        <f>IF(Z25+V25+AD25=0,"",Z25+V25+AD25)</f>
        <v>2296</v>
      </c>
      <c r="N25" s="6"/>
      <c r="O25" s="22">
        <f>IF(AB25+X25+AF25+T25=0,"",AB25+X25+AF25+T25)</f>
        <v>14</v>
      </c>
      <c r="P25" s="22"/>
      <c r="Q25" s="22">
        <f>IF(AD25+Z25+AH25+V25=0,"",AD25+Z25+AH25+V25)</f>
        <v>3548</v>
      </c>
      <c r="S25" t="str">
        <f>A25</f>
        <v>Sheraton</v>
      </c>
      <c r="T25">
        <v>1</v>
      </c>
      <c r="V25">
        <v>370</v>
      </c>
      <c r="X25">
        <v>5</v>
      </c>
      <c r="Z25">
        <f>293+136+449+184+200</f>
        <v>1262</v>
      </c>
      <c r="AB25">
        <v>3</v>
      </c>
      <c r="AD25">
        <v>664</v>
      </c>
      <c r="AF25">
        <v>5</v>
      </c>
      <c r="AH25">
        <v>1252</v>
      </c>
    </row>
    <row r="26" spans="1:34" ht="10.5" customHeight="1" x14ac:dyDescent="0.25">
      <c r="C26" s="11"/>
      <c r="D26" s="11"/>
      <c r="E26" s="11"/>
      <c r="G26" s="5"/>
      <c r="H26" s="5"/>
      <c r="I26" s="5"/>
      <c r="J26" s="6"/>
      <c r="K26" s="5"/>
      <c r="L26" s="5"/>
      <c r="M26" s="5"/>
      <c r="N26" s="6"/>
      <c r="O26" s="22" t="str">
        <f>IF(AB26+X26+AF26+T26=0,"",AB26+X26+AF26+T26)</f>
        <v/>
      </c>
      <c r="P26" s="22"/>
      <c r="Q26" s="22" t="str">
        <f>IF(AD26+Z26+AH26+V26=0,"",AD26+Z26+AH26+V26)</f>
        <v/>
      </c>
    </row>
    <row r="27" spans="1:34" ht="18" x14ac:dyDescent="0.25">
      <c r="A27" s="7" t="s">
        <v>30</v>
      </c>
      <c r="B27" s="7"/>
      <c r="C27" s="11">
        <f>IF(T27=0,"",T27)</f>
        <v>1</v>
      </c>
      <c r="D27" s="11"/>
      <c r="E27" s="11">
        <f>IF(V27=0,"",V27)</f>
        <v>340</v>
      </c>
      <c r="G27" s="5">
        <f>IF(X27+T27=0,"",X27+T27)</f>
        <v>1</v>
      </c>
      <c r="H27" s="5"/>
      <c r="I27" s="5">
        <f>IF(Z27+V27=0,"",Z27+V27)</f>
        <v>340</v>
      </c>
      <c r="J27" s="6"/>
      <c r="K27" s="5">
        <f>IF(X27+T27+AB27=0,"",X27+T27+AB27)</f>
        <v>3</v>
      </c>
      <c r="L27" s="5"/>
      <c r="M27" s="5">
        <f>IF(Z27+V27+AD27=0,"",Z27+V27+AD27)</f>
        <v>805</v>
      </c>
      <c r="N27" s="6"/>
      <c r="O27" s="22">
        <f>IF(AB27+X27+AF27+T27=0,"",AB27+X27+AF27+T27)</f>
        <v>4</v>
      </c>
      <c r="P27" s="22"/>
      <c r="Q27" s="22">
        <f>IF(AD27+Z27+AH27+V27=0,"",AD27+Z27+AH27+V27)</f>
        <v>1486</v>
      </c>
      <c r="S27" t="str">
        <f>A27</f>
        <v>Westin</v>
      </c>
      <c r="T27">
        <v>1</v>
      </c>
      <c r="V27">
        <v>340</v>
      </c>
      <c r="AB27">
        <v>2</v>
      </c>
      <c r="AD27">
        <v>465</v>
      </c>
      <c r="AF27">
        <v>1</v>
      </c>
      <c r="AH27">
        <v>681</v>
      </c>
    </row>
    <row r="28" spans="1:34" ht="10.5" customHeight="1" x14ac:dyDescent="0.25">
      <c r="A28" s="7"/>
      <c r="B28" s="7"/>
      <c r="C28" s="11"/>
      <c r="D28" s="11"/>
      <c r="E28" s="11"/>
      <c r="G28" s="5"/>
      <c r="H28" s="5"/>
      <c r="I28" s="5"/>
      <c r="J28" s="6"/>
      <c r="K28" s="5"/>
      <c r="L28" s="5"/>
      <c r="M28" s="5"/>
      <c r="N28" s="6"/>
      <c r="O28" s="22" t="str">
        <f>IF(AB28+X28+AF28+T28=0,"",AB28+X28+AF28+T28)</f>
        <v/>
      </c>
      <c r="P28" s="22"/>
      <c r="Q28" s="22" t="str">
        <f>IF(AD28+Z28+AH28+V28=0,"",AD28+Z28+AH28+V28)</f>
        <v/>
      </c>
    </row>
    <row r="29" spans="1:34" ht="18" x14ac:dyDescent="0.25">
      <c r="A29" s="7" t="s">
        <v>49</v>
      </c>
      <c r="B29" s="7"/>
      <c r="C29" s="8"/>
      <c r="D29" s="8"/>
      <c r="E29" s="8"/>
      <c r="G29" s="5">
        <f>IF(X29+T29=0,"",X29+T29)</f>
        <v>2</v>
      </c>
      <c r="H29" s="5"/>
      <c r="I29" s="5">
        <f>IF(Z29+V29=0,"",Z29+V29)</f>
        <v>320</v>
      </c>
      <c r="J29" s="6"/>
      <c r="K29" s="5">
        <f>IF(X29+T29+AB29=0,"",X29+T29+AB29)</f>
        <v>4</v>
      </c>
      <c r="L29" s="5"/>
      <c r="M29" s="5">
        <f>IF(Z29+V29+AD29=0,"",Z29+V29+AD29)</f>
        <v>602</v>
      </c>
      <c r="N29" s="6"/>
      <c r="O29" s="22">
        <f>IF(AB29+X29+AF29+T29=0,"",AB29+X29+AF29+T29)</f>
        <v>4</v>
      </c>
      <c r="P29" s="22"/>
      <c r="Q29" s="22">
        <f>IF(AD29+Z29+AH29+V29=0,"",AD29+Z29+AH29+V29)</f>
        <v>602</v>
      </c>
      <c r="S29" t="str">
        <f>A29</f>
        <v>Fairfield by Marriott</v>
      </c>
      <c r="X29">
        <v>2</v>
      </c>
      <c r="Z29">
        <f>140+180</f>
        <v>320</v>
      </c>
      <c r="AB29">
        <v>2</v>
      </c>
      <c r="AD29">
        <v>282</v>
      </c>
    </row>
    <row r="30" spans="1:34" ht="10.5" customHeight="1" x14ac:dyDescent="0.25">
      <c r="A30" s="7"/>
      <c r="B30" s="7"/>
      <c r="C30" s="8"/>
      <c r="D30" s="8"/>
      <c r="E30" s="8"/>
      <c r="G30" s="5"/>
      <c r="H30" s="5"/>
      <c r="I30" s="5"/>
      <c r="J30" s="6"/>
      <c r="K30" s="5"/>
      <c r="L30" s="5"/>
      <c r="M30" s="5"/>
      <c r="N30" s="6"/>
      <c r="O30" s="22" t="str">
        <f>IF(AB30+X30+AF30+T30=0,"",AB30+X30+AF30+T30)</f>
        <v/>
      </c>
      <c r="P30" s="22"/>
      <c r="Q30" s="22" t="str">
        <f>IF(AD30+Z30+AH30+V30=0,"",AD30+Z30+AH30+V30)</f>
        <v/>
      </c>
    </row>
    <row r="31" spans="1:34" ht="18" x14ac:dyDescent="0.25">
      <c r="A31" s="7" t="s">
        <v>40</v>
      </c>
      <c r="B31" s="7"/>
      <c r="C31" s="8"/>
      <c r="D31" s="8"/>
      <c r="E31" s="8"/>
      <c r="G31" s="5">
        <f>IF(X31+T31=0,"",X31+T31)</f>
        <v>1</v>
      </c>
      <c r="H31" s="5"/>
      <c r="I31" s="5">
        <f>IF(Z31+V31=0,"",Z31+V31)</f>
        <v>696</v>
      </c>
      <c r="J31" s="6"/>
      <c r="K31" s="5">
        <f>IF(X31+T31+AB31=0,"",X31+T31+AB31)</f>
        <v>1</v>
      </c>
      <c r="L31" s="5"/>
      <c r="M31" s="5">
        <f>IF(Z31+V31+AD31=0,"",Z31+V31+AD31)</f>
        <v>696</v>
      </c>
      <c r="N31" s="6"/>
      <c r="O31" s="22">
        <f>IF(AB31+X31+AF31+T31=0,"",AB31+X31+AF31+T31)</f>
        <v>1</v>
      </c>
      <c r="P31" s="22"/>
      <c r="Q31" s="22">
        <f>IF(AD31+Z31+AH31+V31=0,"",AD31+Z31+AH31+V31)</f>
        <v>696</v>
      </c>
      <c r="S31" t="str">
        <f>A31</f>
        <v>Tribute Portfolio</v>
      </c>
      <c r="X31">
        <v>1</v>
      </c>
      <c r="Z31">
        <v>696</v>
      </c>
    </row>
    <row r="32" spans="1:34" ht="10.5" customHeight="1" x14ac:dyDescent="0.25">
      <c r="A32" s="7"/>
      <c r="B32" s="7"/>
      <c r="C32" s="8"/>
      <c r="D32" s="8"/>
      <c r="E32" s="8"/>
      <c r="G32" s="5" t="str">
        <f>IF(X32+T32=0,"",X32+T32)</f>
        <v/>
      </c>
      <c r="H32" s="5"/>
      <c r="I32" s="5" t="str">
        <f>IF(Z32+V32=0,"",Z32+V32)</f>
        <v/>
      </c>
      <c r="J32" s="6"/>
      <c r="K32" s="5"/>
      <c r="L32" s="5"/>
      <c r="M32" s="5"/>
      <c r="N32" s="6"/>
      <c r="O32" s="22" t="str">
        <f>IF(AB32+X32+AF32+T32=0,"",AB32+X32+AF32+T32)</f>
        <v/>
      </c>
      <c r="P32" s="22"/>
      <c r="Q32" s="22" t="str">
        <f>IF(AD32+Z32+AH32+V32=0,"",AD32+Z32+AH32+V32)</f>
        <v/>
      </c>
    </row>
    <row r="33" spans="1:34" ht="18" x14ac:dyDescent="0.25">
      <c r="A33" s="7" t="s">
        <v>7</v>
      </c>
      <c r="B33" s="7"/>
      <c r="C33" s="8"/>
      <c r="D33" s="8"/>
      <c r="E33" s="8"/>
      <c r="G33" s="25" t="str">
        <f>IF(X33+T33=0,"",X33+T33)</f>
        <v/>
      </c>
      <c r="H33" s="25"/>
      <c r="I33" s="25" t="str">
        <f>IF(Z33+V33=0,"",Z33+V33)</f>
        <v/>
      </c>
      <c r="J33" s="6"/>
      <c r="K33" s="5">
        <f>IF(X33+T33+AB33=0,"",X33+T33+AB33)</f>
        <v>1</v>
      </c>
      <c r="L33" s="5"/>
      <c r="M33" s="5">
        <f>IF(Z33+V33+AD33=0,"",Z33+V33+AD33)</f>
        <v>258</v>
      </c>
      <c r="N33" s="6"/>
      <c r="O33" s="22">
        <f>IF(AB33+X33+AF33+T33=0,"",AB33+X33+AF33+T33)</f>
        <v>12</v>
      </c>
      <c r="P33" s="22"/>
      <c r="Q33" s="22">
        <f>IF(AD33+Z33+AH33+V33=0,"",AD33+Z33+AH33+V33)</f>
        <v>1695</v>
      </c>
      <c r="S33" s="39"/>
      <c r="AB33">
        <v>1</v>
      </c>
      <c r="AD33">
        <v>258</v>
      </c>
      <c r="AF33">
        <v>11</v>
      </c>
      <c r="AH33">
        <v>1437</v>
      </c>
    </row>
    <row r="34" spans="1:34" ht="10.5" customHeight="1" x14ac:dyDescent="0.25">
      <c r="A34" s="7"/>
      <c r="B34" s="7"/>
      <c r="C34" s="8"/>
      <c r="D34" s="8"/>
      <c r="E34" s="8"/>
      <c r="G34" s="25"/>
      <c r="H34" s="25"/>
      <c r="I34" s="25"/>
      <c r="J34" s="6"/>
      <c r="K34" s="5"/>
      <c r="L34" s="5"/>
      <c r="M34" s="5"/>
      <c r="N34" s="6"/>
      <c r="O34" s="22" t="str">
        <f>IF(AB34+X34+AF34+T34=0,"",AB34+X34+AF34+T34)</f>
        <v/>
      </c>
      <c r="P34" s="22"/>
      <c r="Q34" s="22" t="str">
        <f>IF(AD34+Z34+AH34+V34=0,"",AD34+Z34+AH34+V34)</f>
        <v/>
      </c>
    </row>
    <row r="35" spans="1:34" ht="18" x14ac:dyDescent="0.25">
      <c r="A35" s="7" t="s">
        <v>42</v>
      </c>
      <c r="B35" s="7"/>
      <c r="C35" s="8"/>
      <c r="D35" s="8"/>
      <c r="E35" s="8"/>
      <c r="G35" s="25" t="str">
        <f>IF(X35+T35=0,"",X35+T35)</f>
        <v/>
      </c>
      <c r="H35" s="25"/>
      <c r="I35" s="25" t="str">
        <f>IF(Z35+V35=0,"",Z35+V35)</f>
        <v/>
      </c>
      <c r="J35" s="6"/>
      <c r="K35" s="5">
        <f>IF(X35+T35+AB35=0,"",X35+T35+AB35)</f>
        <v>2</v>
      </c>
      <c r="L35" s="5"/>
      <c r="M35" s="5">
        <f>IF(Z35+V35+AD35=0,"",Z35+V35+AD35)</f>
        <v>164</v>
      </c>
      <c r="N35" s="6"/>
      <c r="O35" s="22">
        <f>IF(AB35+X35+AF35+T35=0,"",AB35+X35+AF35+T35)</f>
        <v>5</v>
      </c>
      <c r="P35" s="22"/>
      <c r="Q35" s="22">
        <f>IF(AD35+Z35+AH35+V35=0,"",AD35+Z35+AH35+V35)</f>
        <v>706</v>
      </c>
      <c r="S35" s="7"/>
      <c r="AB35">
        <v>2</v>
      </c>
      <c r="AD35">
        <v>164</v>
      </c>
      <c r="AF35">
        <v>3</v>
      </c>
      <c r="AH35">
        <v>542</v>
      </c>
    </row>
    <row r="36" spans="1:34" ht="10.5" customHeight="1" x14ac:dyDescent="0.25">
      <c r="A36" s="7"/>
      <c r="B36" s="7"/>
      <c r="C36" s="8"/>
      <c r="D36" s="8"/>
      <c r="E36" s="8"/>
      <c r="G36" s="25"/>
      <c r="H36" s="25"/>
      <c r="I36" s="25"/>
      <c r="J36" s="6"/>
      <c r="K36" s="5"/>
      <c r="L36" s="5"/>
      <c r="M36" s="5"/>
      <c r="N36" s="6"/>
      <c r="O36" s="22" t="str">
        <f>IF(AB36+X36+AF36+T36=0,"",AB36+X36+AF36+T36)</f>
        <v/>
      </c>
      <c r="P36" s="22"/>
      <c r="Q36" s="22" t="str">
        <f>IF(AD36+Z36+AH36+V36=0,"",AD36+Z36+AH36+V36)</f>
        <v/>
      </c>
      <c r="S36" s="7"/>
    </row>
    <row r="37" spans="1:34" ht="18" x14ac:dyDescent="0.25">
      <c r="A37" s="7" t="s">
        <v>53</v>
      </c>
      <c r="B37" s="7"/>
      <c r="C37" s="8"/>
      <c r="D37" s="8"/>
      <c r="E37" s="8"/>
      <c r="G37" s="25" t="str">
        <f>IF(X37+T37=0,"",X37+T37)</f>
        <v/>
      </c>
      <c r="H37" s="25"/>
      <c r="I37" s="25" t="str">
        <f>IF(Z37+V37=0,"",Z37+V37)</f>
        <v/>
      </c>
      <c r="J37" s="6"/>
      <c r="K37" s="5">
        <f>IF(X37+T37+AB37=0,"",X37+T37+AB37)</f>
        <v>1</v>
      </c>
      <c r="L37" s="5"/>
      <c r="M37" s="5">
        <f>IF(Z37+V37+AD37=0,"",Z37+V37+AD37)</f>
        <v>200</v>
      </c>
      <c r="N37" s="6"/>
      <c r="O37" s="22">
        <f>IF(AB37+X37+AF37+T37=0,"",AB37+X37+AF37+T37)</f>
        <v>2</v>
      </c>
      <c r="P37" s="22"/>
      <c r="Q37" s="22">
        <f>IF(AD37+Z37+AH37+V37=0,"",AD37+Z37+AH37+V37)</f>
        <v>551</v>
      </c>
      <c r="S37" s="7"/>
      <c r="AB37">
        <v>1</v>
      </c>
      <c r="AD37">
        <v>200</v>
      </c>
      <c r="AF37">
        <v>1</v>
      </c>
      <c r="AH37">
        <v>351</v>
      </c>
    </row>
    <row r="38" spans="1:34" ht="10.5" customHeight="1" x14ac:dyDescent="0.25">
      <c r="A38" s="7"/>
      <c r="B38" s="7"/>
      <c r="C38" s="8"/>
      <c r="D38" s="8"/>
      <c r="E38" s="8"/>
      <c r="G38" s="25"/>
      <c r="H38" s="25"/>
      <c r="I38" s="25"/>
      <c r="J38" s="6"/>
      <c r="K38" s="5"/>
      <c r="L38" s="5"/>
      <c r="M38" s="5"/>
      <c r="N38" s="6"/>
      <c r="O38" s="22" t="str">
        <f>IF(AB38+X38+AF38+T38=0,"",AB38+X38+AF38+T38)</f>
        <v/>
      </c>
      <c r="P38" s="22"/>
      <c r="Q38" s="22" t="str">
        <f>IF(AD38+Z38+AH38+V38=0,"",AD38+Z38+AH38+V38)</f>
        <v/>
      </c>
      <c r="S38" s="7"/>
    </row>
    <row r="39" spans="1:34" ht="18" outlineLevel="1" x14ac:dyDescent="0.25">
      <c r="A39" s="7" t="s">
        <v>31</v>
      </c>
      <c r="B39" s="7"/>
      <c r="C39" s="8"/>
      <c r="D39" s="8"/>
      <c r="E39" s="8"/>
      <c r="G39" s="25"/>
      <c r="H39" s="25"/>
      <c r="I39" s="25"/>
      <c r="J39" s="6"/>
      <c r="K39" s="5"/>
      <c r="L39" s="5"/>
      <c r="M39" s="5"/>
      <c r="N39" s="6"/>
      <c r="O39" s="22">
        <f>IF(AB39+X39+AF39+T39=0,"",AB39+X39+AF39+T39)</f>
        <v>1</v>
      </c>
      <c r="P39" s="22"/>
      <c r="Q39" s="22">
        <f>IF(AD39+Z39+AH39+V39=0,"",AD39+Z39+AH39+V39)</f>
        <v>217</v>
      </c>
      <c r="S39" s="7"/>
      <c r="AF39">
        <v>1</v>
      </c>
      <c r="AH39">
        <v>217</v>
      </c>
    </row>
    <row r="40" spans="1:34" ht="10.5" customHeight="1" outlineLevel="1" x14ac:dyDescent="0.25">
      <c r="A40" s="7"/>
      <c r="B40" s="7"/>
      <c r="C40" s="8"/>
      <c r="D40" s="8"/>
      <c r="E40" s="8"/>
      <c r="G40" s="25"/>
      <c r="H40" s="25"/>
      <c r="I40" s="25"/>
      <c r="J40" s="6"/>
      <c r="K40" s="5"/>
      <c r="L40" s="5"/>
      <c r="M40" s="5"/>
      <c r="N40" s="6"/>
      <c r="O40" s="22" t="str">
        <f>IF(AB40+X40+AF40+T40=0,"",AB40+X40+AF40+T40)</f>
        <v/>
      </c>
      <c r="P40" s="22"/>
      <c r="Q40" s="22" t="str">
        <f>IF(AD40+Z40+AH40+V40=0,"",AD40+Z40+AH40+V40)</f>
        <v/>
      </c>
      <c r="S40" s="7"/>
    </row>
    <row r="41" spans="1:34" ht="18" outlineLevel="1" x14ac:dyDescent="0.25">
      <c r="A41" s="7" t="s">
        <v>4</v>
      </c>
      <c r="B41" s="7"/>
      <c r="C41" s="8"/>
      <c r="D41" s="8"/>
      <c r="E41" s="8"/>
      <c r="G41" s="25"/>
      <c r="H41" s="25"/>
      <c r="I41" s="25"/>
      <c r="J41" s="6"/>
      <c r="K41" s="5"/>
      <c r="L41" s="5"/>
      <c r="M41" s="5"/>
      <c r="N41" s="6"/>
      <c r="O41" s="22">
        <f>IF(AB41+X41+AF41+T41=0,"",AB41+X41+AF41+T41)</f>
        <v>9</v>
      </c>
      <c r="P41" s="22"/>
      <c r="Q41" s="22">
        <f>IF(AD41+Z41+AH41+V41=0,"",AD41+Z41+AH41+V41)</f>
        <v>933</v>
      </c>
      <c r="S41" s="7"/>
      <c r="AF41">
        <v>9</v>
      </c>
      <c r="AH41">
        <v>933</v>
      </c>
    </row>
    <row r="42" spans="1:34" ht="18" x14ac:dyDescent="0.25">
      <c r="A42" s="7"/>
      <c r="B42" s="7"/>
      <c r="C42" s="8"/>
      <c r="D42" s="8"/>
      <c r="E42" s="8"/>
      <c r="G42" s="25"/>
      <c r="H42" s="25"/>
      <c r="I42" s="25"/>
      <c r="J42" s="6"/>
      <c r="K42" s="5"/>
      <c r="L42" s="5"/>
      <c r="M42" s="5"/>
      <c r="N42" s="6"/>
      <c r="O42" s="22" t="str">
        <f>IF(AB42+X42+AF42+T42=0,"",AB42+X42+AF42+T42)</f>
        <v/>
      </c>
      <c r="P42" s="22"/>
      <c r="Q42" s="22" t="str">
        <f>IF(AD42+Z42+AH42+V42=0,"",AD42+Z42+AH42+V42)</f>
        <v/>
      </c>
      <c r="S42" s="32" t="s">
        <v>26</v>
      </c>
      <c r="T42" s="32"/>
      <c r="U42" s="32"/>
      <c r="V42" s="32"/>
      <c r="W42" s="32"/>
      <c r="X42" s="32"/>
      <c r="Y42" s="32"/>
      <c r="Z42" s="32"/>
      <c r="AA42" s="32"/>
      <c r="AD42" s="32"/>
      <c r="AE42" s="32"/>
      <c r="AF42" s="32"/>
      <c r="AG42" s="32"/>
      <c r="AH42" s="32"/>
    </row>
    <row r="43" spans="1:34" ht="18.75" thickBot="1" x14ac:dyDescent="0.3">
      <c r="A43" s="9" t="s">
        <v>0</v>
      </c>
      <c r="B43" s="9"/>
      <c r="C43" s="4">
        <f>SUM(C7:C42)</f>
        <v>18</v>
      </c>
      <c r="D43" s="8"/>
      <c r="E43" s="4">
        <f>SUM(E7:E42)</f>
        <v>3670</v>
      </c>
      <c r="G43" s="4">
        <f>SUM(G7:G42)</f>
        <v>29</v>
      </c>
      <c r="H43" s="5"/>
      <c r="I43" s="4">
        <f>SUM(I7:I42)</f>
        <v>6339</v>
      </c>
      <c r="J43" s="6"/>
      <c r="K43" s="4">
        <f>SUM(K7:K42)</f>
        <v>60</v>
      </c>
      <c r="L43" s="5"/>
      <c r="M43" s="4">
        <f>SUM(M7:M42)</f>
        <v>12405</v>
      </c>
      <c r="N43" s="6"/>
      <c r="O43" s="4">
        <f>SUM(O7:O42)</f>
        <v>106</v>
      </c>
      <c r="P43" s="5"/>
      <c r="Q43" s="4">
        <f>SUM(Q7:Q42)</f>
        <v>20416</v>
      </c>
      <c r="S43" s="32" t="s">
        <v>25</v>
      </c>
      <c r="T43" s="32">
        <f>C43</f>
        <v>18</v>
      </c>
      <c r="U43" s="32"/>
      <c r="V43" s="32">
        <f>E43</f>
        <v>3670</v>
      </c>
      <c r="W43" s="32"/>
      <c r="X43" s="32">
        <f>G43-C43</f>
        <v>11</v>
      </c>
      <c r="Y43" s="32"/>
      <c r="Z43" s="32">
        <f>I43-E43</f>
        <v>2669</v>
      </c>
      <c r="AB43" s="32">
        <f>K43-G43</f>
        <v>31</v>
      </c>
      <c r="AC43" s="32"/>
      <c r="AD43" s="32">
        <f>M43-I43</f>
        <v>6066</v>
      </c>
      <c r="AE43" s="32"/>
      <c r="AF43" s="32">
        <f>O43-K43</f>
        <v>46</v>
      </c>
      <c r="AG43" s="32"/>
      <c r="AH43" s="32">
        <f>Q43-M43</f>
        <v>8011</v>
      </c>
    </row>
    <row r="44" spans="1:34" ht="18.75" customHeight="1" thickTop="1" x14ac:dyDescent="0.25">
      <c r="K44" s="40"/>
      <c r="L44" s="40"/>
      <c r="M44" s="40"/>
      <c r="S44" s="37" t="s">
        <v>39</v>
      </c>
      <c r="T44" s="32">
        <f>SUM(T7:T31)</f>
        <v>18</v>
      </c>
      <c r="U44" s="32"/>
      <c r="V44" s="32">
        <f>SUM(V7:V31)</f>
        <v>3670</v>
      </c>
      <c r="W44" s="32"/>
      <c r="X44" s="32">
        <f>SUM(X7:X42)</f>
        <v>11</v>
      </c>
      <c r="Y44" s="32"/>
      <c r="Z44" s="32">
        <f>SUM(Z7:Z33)</f>
        <v>2669</v>
      </c>
      <c r="AB44" s="32">
        <f>SUM(AB7:AB42)</f>
        <v>31</v>
      </c>
      <c r="AC44" s="32"/>
      <c r="AD44" s="32">
        <f>SUM(AD7:AD42)</f>
        <v>6066</v>
      </c>
      <c r="AE44" s="32"/>
      <c r="AF44" s="32">
        <f>SUM(AF7:AF42)</f>
        <v>46</v>
      </c>
      <c r="AG44" s="32"/>
      <c r="AH44" s="32">
        <f>SUM(AH7:AH42)</f>
        <v>8011</v>
      </c>
    </row>
    <row r="45" spans="1:34" ht="9" hidden="1" customHeight="1" x14ac:dyDescent="0.25">
      <c r="S45" s="38" t="s">
        <v>38</v>
      </c>
      <c r="T45" s="36">
        <f>T43-T44</f>
        <v>0</v>
      </c>
      <c r="U45" s="37"/>
      <c r="V45" s="36">
        <f>V43-V44</f>
        <v>0</v>
      </c>
      <c r="W45" s="37"/>
      <c r="X45" s="36">
        <f>X43-X44</f>
        <v>0</v>
      </c>
      <c r="Y45" s="37"/>
      <c r="Z45" s="36">
        <f>Z43-Z44</f>
        <v>0</v>
      </c>
      <c r="AB45" s="35">
        <f>AB43-AB44</f>
        <v>0</v>
      </c>
      <c r="AC45" s="35"/>
      <c r="AD45" s="35">
        <f>AD43-AD44</f>
        <v>0</v>
      </c>
      <c r="AF45" s="3">
        <f>AF43-AF44</f>
        <v>0</v>
      </c>
      <c r="AG45" s="3"/>
      <c r="AH45" s="3">
        <f>AH43-AH44</f>
        <v>0</v>
      </c>
    </row>
    <row r="46" spans="1:34" ht="20.25" x14ac:dyDescent="0.3">
      <c r="A46" s="7"/>
      <c r="B46" s="7"/>
      <c r="C46" s="19">
        <v>2021</v>
      </c>
      <c r="D46" s="19"/>
      <c r="E46" s="19"/>
      <c r="G46" s="19">
        <f>C46</f>
        <v>2021</v>
      </c>
      <c r="H46" s="19"/>
      <c r="I46" s="19"/>
      <c r="K46" s="19">
        <f>G46</f>
        <v>2021</v>
      </c>
      <c r="L46" s="19"/>
      <c r="M46" s="19"/>
      <c r="O46" s="34">
        <f>K46</f>
        <v>2021</v>
      </c>
      <c r="P46" s="34"/>
      <c r="Q46" s="34"/>
    </row>
    <row r="47" spans="1:34" ht="18" x14ac:dyDescent="0.25">
      <c r="A47" s="7"/>
      <c r="B47" s="7"/>
      <c r="C47" s="17" t="s">
        <v>19</v>
      </c>
      <c r="D47" s="17"/>
      <c r="E47" s="17"/>
      <c r="G47" s="17" t="s">
        <v>18</v>
      </c>
      <c r="H47" s="17"/>
      <c r="I47" s="17"/>
      <c r="K47" s="17" t="s">
        <v>17</v>
      </c>
      <c r="L47" s="17"/>
      <c r="M47" s="17"/>
      <c r="O47" s="33" t="s">
        <v>16</v>
      </c>
      <c r="P47" s="33"/>
      <c r="Q47" s="33"/>
    </row>
    <row r="48" spans="1:34" ht="18" x14ac:dyDescent="0.25">
      <c r="A48" s="7"/>
      <c r="B48" s="7"/>
      <c r="C48" s="13" t="s">
        <v>15</v>
      </c>
      <c r="D48" s="14"/>
      <c r="E48" s="13" t="s">
        <v>14</v>
      </c>
      <c r="G48" s="13" t="s">
        <v>15</v>
      </c>
      <c r="H48" s="14"/>
      <c r="I48" s="13" t="s">
        <v>14</v>
      </c>
      <c r="K48" s="13" t="s">
        <v>15</v>
      </c>
      <c r="L48" s="14"/>
      <c r="M48" s="13" t="s">
        <v>14</v>
      </c>
      <c r="O48" s="13" t="s">
        <v>15</v>
      </c>
      <c r="P48" s="14"/>
      <c r="Q48" s="13" t="s">
        <v>14</v>
      </c>
    </row>
    <row r="49" spans="1:34" ht="9" customHeight="1" x14ac:dyDescent="0.25">
      <c r="A49" s="7"/>
      <c r="B49" s="7"/>
      <c r="C49" s="7"/>
      <c r="D49" s="7"/>
      <c r="E49" s="7"/>
      <c r="G49" s="7"/>
      <c r="H49" s="7"/>
      <c r="I49" s="7"/>
      <c r="K49" s="7"/>
      <c r="L49" s="7"/>
      <c r="M49" s="7"/>
      <c r="O49" s="7"/>
      <c r="P49" s="7"/>
      <c r="Q49" s="7"/>
    </row>
    <row r="50" spans="1:34" ht="18" x14ac:dyDescent="0.25">
      <c r="A50" s="7" t="s">
        <v>2</v>
      </c>
      <c r="B50" s="7"/>
      <c r="C50" s="11">
        <f>IF(T50=0,"",T50)</f>
        <v>1</v>
      </c>
      <c r="D50" s="11"/>
      <c r="E50" s="11">
        <f>IF(V50=0,"",V50)</f>
        <v>126</v>
      </c>
      <c r="G50" s="22">
        <f>IF(X50+T50=0,"",X50+T50)</f>
        <v>2</v>
      </c>
      <c r="H50" s="22"/>
      <c r="I50" s="22">
        <f>IF(Z50+V50=0,"",Z50+V50)</f>
        <v>255</v>
      </c>
      <c r="J50" s="6"/>
      <c r="K50" s="22">
        <f>IF(X50+T50+AB50=0,"",X50+T50+AB50)</f>
        <v>2</v>
      </c>
      <c r="L50" s="22"/>
      <c r="M50" s="22">
        <f>IF(Z50+V50+AD50=0,"",Z50+V50+AD50)</f>
        <v>255</v>
      </c>
      <c r="N50" s="6"/>
      <c r="O50" s="22">
        <f>IF(AB50+X50+AF50+T50=0,"",AB50+X50+AF50+T50)</f>
        <v>2</v>
      </c>
      <c r="P50" s="22"/>
      <c r="Q50" s="22">
        <f>IF(AD50+Z50+AH50+V50=0,"",AD50+Z50+AH50+V50)</f>
        <v>255</v>
      </c>
      <c r="T50">
        <v>1</v>
      </c>
      <c r="V50">
        <v>126</v>
      </c>
      <c r="X50">
        <v>1</v>
      </c>
      <c r="Z50">
        <v>129</v>
      </c>
    </row>
    <row r="51" spans="1:34" ht="9.9499999999999993" customHeight="1" x14ac:dyDescent="0.25">
      <c r="C51" s="11"/>
      <c r="D51" s="11"/>
      <c r="E51" s="11"/>
      <c r="G51" s="22" t="str">
        <f>IF(X51+T51=0,"",X51+T51)</f>
        <v/>
      </c>
      <c r="H51" s="22"/>
      <c r="I51" s="22" t="str">
        <f>IF(Z51+V51=0,"",Z51+V51)</f>
        <v/>
      </c>
      <c r="J51" s="6"/>
      <c r="K51" s="22"/>
      <c r="L51" s="22"/>
      <c r="M51" s="22"/>
      <c r="N51" s="6"/>
      <c r="O51" s="22" t="str">
        <f>IF(AB51+X51+AF51+T51=0,"",AB51+X51+AF51+T51)</f>
        <v/>
      </c>
      <c r="P51" s="22"/>
      <c r="Q51" s="22" t="str">
        <f>IF(AD51+Z51+AH51+V51=0,"",AD51+Z51+AH51+V51)</f>
        <v/>
      </c>
    </row>
    <row r="52" spans="1:34" ht="18" x14ac:dyDescent="0.25">
      <c r="A52" s="7" t="s">
        <v>32</v>
      </c>
      <c r="B52" s="7"/>
      <c r="C52" s="11">
        <f>IF(T52=0,"",T52)</f>
        <v>3</v>
      </c>
      <c r="D52" s="11"/>
      <c r="E52" s="11">
        <f>IF(V52=0,"",V52)</f>
        <v>614</v>
      </c>
      <c r="G52" s="22">
        <f>IF(X52+T52=0,"",X52+T52)</f>
        <v>5</v>
      </c>
      <c r="H52" s="22"/>
      <c r="I52" s="22">
        <f>IF(Z52+V52=0,"",Z52+V52)</f>
        <v>867</v>
      </c>
      <c r="J52" s="6"/>
      <c r="K52" s="22">
        <f>IF(X52+T52+AB52=0,"",X52+T52+AB52)</f>
        <v>8</v>
      </c>
      <c r="L52" s="22"/>
      <c r="M52" s="22">
        <f>IF(Z52+V52+AD52=0,"",Z52+V52+AD52)</f>
        <v>1377</v>
      </c>
      <c r="N52" s="6"/>
      <c r="O52" s="22">
        <f>IF(AB52+X52+AF52+T52=0,"",AB52+X52+AF52+T52)</f>
        <v>12</v>
      </c>
      <c r="P52" s="22"/>
      <c r="Q52" s="22">
        <f>IF(AD52+Z52+AH52+V52=0,"",AD52+Z52+AH52+V52)</f>
        <v>1925</v>
      </c>
      <c r="T52">
        <v>3</v>
      </c>
      <c r="V52">
        <v>614</v>
      </c>
      <c r="X52">
        <v>2</v>
      </c>
      <c r="Z52">
        <v>253</v>
      </c>
      <c r="AB52">
        <v>3</v>
      </c>
      <c r="AD52">
        <v>510</v>
      </c>
      <c r="AF52">
        <v>4</v>
      </c>
      <c r="AH52">
        <v>548</v>
      </c>
    </row>
    <row r="53" spans="1:34" ht="9.9499999999999993" customHeight="1" x14ac:dyDescent="0.25">
      <c r="C53" s="11"/>
      <c r="D53" s="11"/>
      <c r="E53" s="11"/>
      <c r="G53" s="5"/>
      <c r="H53" s="5"/>
      <c r="I53" s="5"/>
      <c r="J53" s="6"/>
      <c r="K53" s="5"/>
      <c r="L53" s="5"/>
      <c r="M53" s="5"/>
      <c r="N53" s="6"/>
      <c r="O53" s="22" t="str">
        <f>IF(AB53+X53+AF53+T53=0,"",AB53+X53+AF53+T53)</f>
        <v/>
      </c>
      <c r="P53" s="22"/>
      <c r="Q53" s="22" t="str">
        <f>IF(AD53+Z53+AH53+V53=0,"",AD53+Z53+AH53+V53)</f>
        <v/>
      </c>
    </row>
    <row r="54" spans="1:34" ht="18" x14ac:dyDescent="0.25">
      <c r="A54" s="7" t="s">
        <v>29</v>
      </c>
      <c r="B54" s="7"/>
      <c r="C54" s="11">
        <f>IF(T54=0,"",T54)</f>
        <v>1</v>
      </c>
      <c r="D54" s="11"/>
      <c r="E54" s="11">
        <f>IF(V54=0,"",V54)</f>
        <v>150</v>
      </c>
      <c r="G54" s="22">
        <f>IF(X54+T54=0,"",X54+T54)</f>
        <v>2</v>
      </c>
      <c r="H54" s="22"/>
      <c r="I54" s="22">
        <f>IF(Z54+V54=0,"",Z54+V54)</f>
        <v>288</v>
      </c>
      <c r="J54" s="6"/>
      <c r="K54" s="22">
        <f>IF(X54+T54+AB54=0,"",X54+T54+AB54)</f>
        <v>2</v>
      </c>
      <c r="L54" s="22"/>
      <c r="M54" s="22">
        <f>IF(Z54+V54+AD54=0,"",Z54+V54+AD54)</f>
        <v>288</v>
      </c>
      <c r="N54" s="6"/>
      <c r="O54" s="22">
        <f>IF(AB54+X54+AF54+T54=0,"",AB54+X54+AF54+T54)</f>
        <v>2</v>
      </c>
      <c r="P54" s="22"/>
      <c r="Q54" s="22">
        <f>IF(AD54+Z54+AH54+V54=0,"",AD54+Z54+AH54+V54)</f>
        <v>288</v>
      </c>
      <c r="T54">
        <v>1</v>
      </c>
      <c r="V54">
        <v>150</v>
      </c>
      <c r="X54">
        <v>1</v>
      </c>
      <c r="Z54">
        <v>138</v>
      </c>
    </row>
    <row r="55" spans="1:34" ht="9.9499999999999993" customHeight="1" x14ac:dyDescent="0.25">
      <c r="C55" s="11"/>
      <c r="D55" s="11"/>
      <c r="E55" s="11"/>
      <c r="G55" s="5"/>
      <c r="H55" s="5"/>
      <c r="I55" s="5"/>
      <c r="J55" s="6"/>
      <c r="K55" s="5"/>
      <c r="L55" s="5"/>
      <c r="M55" s="5"/>
      <c r="N55" s="6"/>
      <c r="O55" s="22" t="str">
        <f>IF(AB55+X55+AF55+T55=0,"",AB55+X55+AF55+T55)</f>
        <v/>
      </c>
      <c r="P55" s="22"/>
      <c r="Q55" s="22" t="str">
        <f>IF(AD55+Z55+AH55+V55=0,"",AD55+Z55+AH55+V55)</f>
        <v/>
      </c>
    </row>
    <row r="56" spans="1:34" ht="18" x14ac:dyDescent="0.25">
      <c r="A56" s="7" t="s">
        <v>23</v>
      </c>
      <c r="B56" s="7"/>
      <c r="C56" s="11">
        <f>IF(T56=0,"",T56)</f>
        <v>2</v>
      </c>
      <c r="D56" s="11"/>
      <c r="E56" s="11">
        <f>IF(V56=0,"",V56)</f>
        <v>893</v>
      </c>
      <c r="G56" s="22">
        <f>IF(X56+T56=0,"",X56+T56)</f>
        <v>4</v>
      </c>
      <c r="H56" s="22"/>
      <c r="I56" s="22">
        <f>IF(Z56+V56=0,"",Z56+V56)</f>
        <v>1556</v>
      </c>
      <c r="J56" s="6"/>
      <c r="K56" s="22">
        <f>IF(X56+T56+AB56=0,"",X56+T56+AB56)</f>
        <v>5</v>
      </c>
      <c r="L56" s="22"/>
      <c r="M56" s="22">
        <f>IF(Z56+V56+AD56=0,"",Z56+V56+AD56)</f>
        <v>1842</v>
      </c>
      <c r="N56" s="6"/>
      <c r="O56" s="22">
        <f>IF(AB56+X56+AF56+T56=0,"",AB56+X56+AF56+T56)</f>
        <v>8</v>
      </c>
      <c r="P56" s="22"/>
      <c r="Q56" s="22">
        <f>IF(AD56+Z56+AH56+V56=0,"",AD56+Z56+AH56+V56)</f>
        <v>3718</v>
      </c>
      <c r="T56">
        <v>2</v>
      </c>
      <c r="V56">
        <v>893</v>
      </c>
      <c r="X56">
        <v>2</v>
      </c>
      <c r="Z56">
        <v>663</v>
      </c>
      <c r="AB56">
        <v>1</v>
      </c>
      <c r="AD56">
        <v>286</v>
      </c>
      <c r="AF56">
        <v>3</v>
      </c>
      <c r="AH56">
        <v>1876</v>
      </c>
    </row>
    <row r="57" spans="1:34" ht="9.9499999999999993" customHeight="1" x14ac:dyDescent="0.25">
      <c r="C57" s="11"/>
      <c r="D57" s="11"/>
      <c r="E57" s="11"/>
      <c r="G57" s="5"/>
      <c r="H57" s="5"/>
      <c r="I57" s="5"/>
      <c r="J57" s="6"/>
      <c r="K57" s="5"/>
      <c r="L57" s="5"/>
      <c r="M57" s="5"/>
      <c r="N57" s="6"/>
      <c r="O57" s="22" t="str">
        <f>IF(AB57+X57+AF57+T57=0,"",AB57+X57+AF57+T57)</f>
        <v/>
      </c>
      <c r="P57" s="22"/>
      <c r="Q57" s="22" t="str">
        <f>IF(AD57+Z57+AH57+V57=0,"",AD57+Z57+AH57+V57)</f>
        <v/>
      </c>
    </row>
    <row r="58" spans="1:34" ht="18" x14ac:dyDescent="0.25">
      <c r="A58" s="7" t="s">
        <v>8</v>
      </c>
      <c r="B58" s="7"/>
      <c r="C58" s="11">
        <f>IF(T58=0,"",T58)</f>
        <v>2</v>
      </c>
      <c r="D58" s="11"/>
      <c r="E58" s="11">
        <f>IF(V58=0,"",V58)</f>
        <v>174</v>
      </c>
      <c r="G58" s="22">
        <f>IF(X58+T58=0,"",X58+T58)</f>
        <v>4</v>
      </c>
      <c r="H58" s="22"/>
      <c r="I58" s="22">
        <f>IF(Z58+V58=0,"",Z58+V58)</f>
        <v>444</v>
      </c>
      <c r="J58" s="6"/>
      <c r="K58" s="22">
        <f>IF(X58+T58+AB58=0,"",X58+T58+AB58)</f>
        <v>4</v>
      </c>
      <c r="L58" s="22"/>
      <c r="M58" s="22">
        <f>IF(Z58+V58+AD58=0,"",Z58+V58+AD58)</f>
        <v>444</v>
      </c>
      <c r="N58" s="6"/>
      <c r="O58" s="22">
        <f>IF(AB58+X58+AF58+T58=0,"",AB58+X58+AF58+T58)</f>
        <v>7</v>
      </c>
      <c r="P58" s="22"/>
      <c r="Q58" s="22">
        <f>IF(AD58+Z58+AH58+V58=0,"",AD58+Z58+AH58+V58)</f>
        <v>995</v>
      </c>
      <c r="T58">
        <v>2</v>
      </c>
      <c r="V58">
        <v>174</v>
      </c>
      <c r="X58">
        <v>2</v>
      </c>
      <c r="Z58">
        <v>270</v>
      </c>
      <c r="AF58">
        <v>3</v>
      </c>
      <c r="AH58">
        <v>551</v>
      </c>
    </row>
    <row r="59" spans="1:34" ht="9.9499999999999993" customHeight="1" x14ac:dyDescent="0.25">
      <c r="C59" s="11"/>
      <c r="D59" s="11"/>
      <c r="E59" s="11"/>
      <c r="G59" s="5"/>
      <c r="H59" s="5"/>
      <c r="I59" s="5"/>
      <c r="J59" s="6"/>
      <c r="K59" s="5"/>
      <c r="L59" s="5"/>
      <c r="M59" s="5"/>
      <c r="N59" s="6"/>
      <c r="O59" s="22" t="str">
        <f>IF(AB59+X59+AF59+T59=0,"",AB59+X59+AF59+T59)</f>
        <v/>
      </c>
      <c r="P59" s="22"/>
      <c r="Q59" s="22" t="str">
        <f>IF(AD59+Z59+AH59+V59=0,"",AD59+Z59+AH59+V59)</f>
        <v/>
      </c>
    </row>
    <row r="60" spans="1:34" ht="18" x14ac:dyDescent="0.25">
      <c r="A60" s="7" t="s">
        <v>52</v>
      </c>
      <c r="B60" s="7"/>
      <c r="C60" s="11">
        <f>IF(T60=0,"",T60)</f>
        <v>1</v>
      </c>
      <c r="D60" s="11"/>
      <c r="E60" s="11">
        <f>IF(V60=0,"",V60)</f>
        <v>177</v>
      </c>
      <c r="G60" s="22">
        <f>IF(X60+T60=0,"",X60+T60)</f>
        <v>1</v>
      </c>
      <c r="H60" s="22"/>
      <c r="I60" s="22">
        <f>IF(Z60+V60=0,"",Z60+V60)</f>
        <v>177</v>
      </c>
      <c r="J60" s="6"/>
      <c r="K60" s="22">
        <f>IF(X60+T60+AB60=0,"",X60+T60+AB60)</f>
        <v>2</v>
      </c>
      <c r="L60" s="22"/>
      <c r="M60" s="22">
        <f>IF(Z60+V60+AD60=0,"",Z60+V60+AD60)</f>
        <v>726</v>
      </c>
      <c r="N60" s="6"/>
      <c r="O60" s="22">
        <f>IF(AB60+X60+AF60+T60=0,"",AB60+X60+AF60+T60)</f>
        <v>3</v>
      </c>
      <c r="P60" s="22"/>
      <c r="Q60" s="22">
        <f>IF(AD60+Z60+AH60+V60=0,"",AD60+Z60+AH60+V60)</f>
        <v>1073</v>
      </c>
      <c r="T60">
        <v>1</v>
      </c>
      <c r="V60">
        <v>177</v>
      </c>
      <c r="AB60">
        <v>1</v>
      </c>
      <c r="AD60">
        <v>549</v>
      </c>
      <c r="AF60">
        <v>1</v>
      </c>
      <c r="AH60">
        <v>347</v>
      </c>
    </row>
    <row r="61" spans="1:34" ht="9.9499999999999993" customHeight="1" x14ac:dyDescent="0.25">
      <c r="C61" s="11"/>
      <c r="D61" s="11"/>
      <c r="E61" s="11"/>
      <c r="G61" s="5"/>
      <c r="H61" s="5"/>
      <c r="I61" s="5"/>
      <c r="J61" s="6"/>
      <c r="K61" s="5"/>
      <c r="L61" s="5"/>
      <c r="M61" s="5"/>
      <c r="N61" s="6"/>
      <c r="O61" s="22" t="str">
        <f>IF(AB61+X61+AF61+T61=0,"",AB61+X61+AF61+T61)</f>
        <v/>
      </c>
      <c r="P61" s="22"/>
      <c r="Q61" s="22" t="str">
        <f>IF(AD61+Z61+AH61+V61=0,"",AD61+Z61+AH61+V61)</f>
        <v/>
      </c>
    </row>
    <row r="62" spans="1:34" ht="18" x14ac:dyDescent="0.25">
      <c r="A62" s="7" t="s">
        <v>10</v>
      </c>
      <c r="B62" s="7"/>
      <c r="C62" s="11">
        <f>IF(T62=0,"",T62)</f>
        <v>34</v>
      </c>
      <c r="D62" s="11"/>
      <c r="E62" s="11">
        <f>IF(V62=0,"",V62)</f>
        <v>4398</v>
      </c>
      <c r="G62" s="22">
        <f>IF(X62+T62=0,"",X62+T62)</f>
        <v>34</v>
      </c>
      <c r="H62" s="22"/>
      <c r="I62" s="22">
        <f>IF(Z62+V62=0,"",Z62+V62)</f>
        <v>4398</v>
      </c>
      <c r="J62" s="6"/>
      <c r="K62" s="22">
        <f>IF(X62+T62+AB62=0,"",X62+T62+AB62)</f>
        <v>34</v>
      </c>
      <c r="L62" s="22"/>
      <c r="M62" s="22">
        <f>IF(Z62+V62+AD62=0,"",Z62+V62+AD62)</f>
        <v>4398</v>
      </c>
      <c r="N62" s="6"/>
      <c r="O62" s="22">
        <f>IF(AB62+X62+AF62+T62=0,"",AB62+X62+AF62+T62)</f>
        <v>35</v>
      </c>
      <c r="P62" s="22"/>
      <c r="Q62" s="22">
        <f>IF(AD62+Z62+AH62+V62=0,"",AD62+Z62+AH62+V62)</f>
        <v>4554</v>
      </c>
      <c r="T62">
        <v>34</v>
      </c>
      <c r="V62">
        <v>4398</v>
      </c>
      <c r="AF62" s="40">
        <v>1</v>
      </c>
      <c r="AG62" s="40"/>
      <c r="AH62" s="40">
        <v>156</v>
      </c>
    </row>
    <row r="63" spans="1:34" ht="9.9499999999999993" customHeight="1" x14ac:dyDescent="0.25">
      <c r="C63" s="11"/>
      <c r="D63" s="11"/>
      <c r="E63" s="11"/>
      <c r="G63" s="5"/>
      <c r="H63" s="5"/>
      <c r="I63" s="5"/>
      <c r="J63" s="6"/>
      <c r="K63" s="5"/>
      <c r="L63" s="5"/>
      <c r="M63" s="5"/>
      <c r="N63" s="6"/>
      <c r="O63" s="22" t="str">
        <f>IF(AB63+X63+AF63+T63=0,"",AB63+X63+AF63+T63)</f>
        <v/>
      </c>
      <c r="P63" s="22"/>
      <c r="Q63" s="22" t="str">
        <f>IF(AD63+Z63+AH63+V63=0,"",AD63+Z63+AH63+V63)</f>
        <v/>
      </c>
    </row>
    <row r="64" spans="1:34" ht="18" x14ac:dyDescent="0.25">
      <c r="A64" s="7" t="s">
        <v>33</v>
      </c>
      <c r="B64" s="7"/>
      <c r="C64" s="11">
        <f>IF(T64=0,"",T64)</f>
        <v>4</v>
      </c>
      <c r="D64" s="11"/>
      <c r="E64" s="11">
        <f>IF(V64=0,"",V64)</f>
        <v>1238</v>
      </c>
      <c r="G64" s="5">
        <f>IF(X64+T64=0,"",X64+T64)</f>
        <v>6</v>
      </c>
      <c r="H64" s="5"/>
      <c r="I64" s="5">
        <f>IF(Z64+V64=0,"",Z64+V64)</f>
        <v>1633</v>
      </c>
      <c r="J64" s="6"/>
      <c r="K64" s="5">
        <f>IF(X64+T64+AB64=0,"",X64+T64+AB64)</f>
        <v>10</v>
      </c>
      <c r="L64" s="5"/>
      <c r="M64" s="5">
        <f>IF(Z64+V64+AD64=0,"",Z64+V64+AD64)</f>
        <v>2781</v>
      </c>
      <c r="N64" s="6"/>
      <c r="O64" s="22">
        <f>IF(AB64+X64+AF64+T64=0,"",AB64+X64+AF64+T64)</f>
        <v>11</v>
      </c>
      <c r="P64" s="22"/>
      <c r="Q64" s="22">
        <f>IF(AD64+Z64+AH64+V64=0,"",AD64+Z64+AH64+V64)</f>
        <v>3128</v>
      </c>
      <c r="T64">
        <v>4</v>
      </c>
      <c r="V64">
        <v>1238</v>
      </c>
      <c r="X64">
        <v>2</v>
      </c>
      <c r="Z64">
        <v>395</v>
      </c>
      <c r="AB64">
        <v>4</v>
      </c>
      <c r="AD64">
        <v>1148</v>
      </c>
      <c r="AF64">
        <v>1</v>
      </c>
      <c r="AH64">
        <v>347</v>
      </c>
    </row>
    <row r="65" spans="1:34" ht="9.9499999999999993" customHeight="1" x14ac:dyDescent="0.25">
      <c r="C65" s="11"/>
      <c r="D65" s="11"/>
      <c r="E65" s="11"/>
      <c r="G65" s="5"/>
      <c r="H65" s="5"/>
      <c r="I65" s="5"/>
      <c r="J65" s="6"/>
      <c r="K65" s="5"/>
      <c r="L65" s="5"/>
      <c r="M65" s="5"/>
      <c r="N65" s="6"/>
      <c r="O65" s="22" t="str">
        <f>IF(AB65+X65+AF65+T65=0,"",AB65+X65+AF65+T65)</f>
        <v/>
      </c>
      <c r="P65" s="22"/>
      <c r="Q65" s="22" t="str">
        <f>IF(AD65+Z65+AH65+V65=0,"",AD65+Z65+AH65+V65)</f>
        <v/>
      </c>
    </row>
    <row r="66" spans="1:34" ht="18" x14ac:dyDescent="0.25">
      <c r="A66" s="7" t="s">
        <v>30</v>
      </c>
      <c r="B66" s="7"/>
      <c r="C66" s="11">
        <f>IF(T66=0,"",T66)</f>
        <v>1</v>
      </c>
      <c r="D66" s="11"/>
      <c r="E66" s="11">
        <f>IF(V66=0,"",V66)</f>
        <v>207</v>
      </c>
      <c r="G66" s="22">
        <f>IF(X66+T66=0,"",X66+T66)</f>
        <v>1</v>
      </c>
      <c r="H66" s="22"/>
      <c r="I66" s="22">
        <f>IF(Z66+V66=0,"",Z66+V66)</f>
        <v>207</v>
      </c>
      <c r="J66" s="6"/>
      <c r="K66" s="22">
        <f>IF(X66+T66+AB66=0,"",X66+T66+AB66)</f>
        <v>1</v>
      </c>
      <c r="L66" s="22"/>
      <c r="M66" s="22">
        <f>IF(Z66+V66+AD66=0,"",Z66+V66+AD66)</f>
        <v>207</v>
      </c>
      <c r="N66" s="6"/>
      <c r="O66" s="22">
        <f>IF(AB66+X66+AF66+T66=0,"",AB66+X66+AF66+T66)</f>
        <v>1</v>
      </c>
      <c r="P66" s="22"/>
      <c r="Q66" s="22">
        <f>IF(AD66+Z66+AH66+V66=0,"",AD66+Z66+AH66+V66)</f>
        <v>207</v>
      </c>
      <c r="T66">
        <v>1</v>
      </c>
      <c r="V66">
        <v>207</v>
      </c>
    </row>
    <row r="67" spans="1:34" ht="9.9499999999999993" customHeight="1" x14ac:dyDescent="0.25">
      <c r="C67" s="11"/>
      <c r="D67" s="11"/>
      <c r="E67" s="11"/>
      <c r="G67" s="5"/>
      <c r="H67" s="5"/>
      <c r="I67" s="5"/>
      <c r="J67" s="6"/>
      <c r="K67" s="5"/>
      <c r="L67" s="5"/>
      <c r="M67" s="5"/>
      <c r="N67" s="6"/>
      <c r="O67" s="22" t="str">
        <f>IF(AB67+X67+AF67+T67=0,"",AB67+X67+AF67+T67)</f>
        <v/>
      </c>
      <c r="P67" s="22"/>
      <c r="Q67" s="22" t="str">
        <f>IF(AD67+Z67+AH67+V67=0,"",AD67+Z67+AH67+V67)</f>
        <v/>
      </c>
    </row>
    <row r="68" spans="1:34" ht="18" x14ac:dyDescent="0.25">
      <c r="A68" s="7" t="s">
        <v>49</v>
      </c>
      <c r="B68" s="7"/>
      <c r="C68" s="11">
        <f>IF(T68=0,"",T68)</f>
        <v>2</v>
      </c>
      <c r="D68" s="11"/>
      <c r="E68" s="11">
        <f>IF(V68=0,"",V68)</f>
        <v>141</v>
      </c>
      <c r="G68" s="22">
        <f>IF(X68+T68=0,"",X68+T68)</f>
        <v>4</v>
      </c>
      <c r="H68" s="22"/>
      <c r="I68" s="22">
        <f>IF(Z68+V68=0,"",Z68+V68)</f>
        <v>324</v>
      </c>
      <c r="J68" s="6"/>
      <c r="K68" s="22">
        <f>IF(X68+T68+AB68=0,"",X68+T68+AB68)</f>
        <v>6</v>
      </c>
      <c r="L68" s="22"/>
      <c r="M68" s="22">
        <f>IF(Z68+V68+AD68=0,"",Z68+V68+AD68)</f>
        <v>576</v>
      </c>
      <c r="N68" s="6"/>
      <c r="O68" s="22">
        <f>IF(AB68+X68+AF68+T68=0,"",AB68+X68+AF68+T68)</f>
        <v>9</v>
      </c>
      <c r="P68" s="22"/>
      <c r="Q68" s="22">
        <f>IF(AD68+Z68+AH68+V68=0,"",AD68+Z68+AH68+V68)</f>
        <v>823</v>
      </c>
      <c r="T68">
        <v>2</v>
      </c>
      <c r="V68">
        <v>141</v>
      </c>
      <c r="X68">
        <v>2</v>
      </c>
      <c r="Z68">
        <v>183</v>
      </c>
      <c r="AB68">
        <v>2</v>
      </c>
      <c r="AD68">
        <v>252</v>
      </c>
      <c r="AF68">
        <v>3</v>
      </c>
      <c r="AH68">
        <v>247</v>
      </c>
    </row>
    <row r="69" spans="1:34" ht="9.9499999999999993" customHeight="1" x14ac:dyDescent="0.25">
      <c r="C69" s="11"/>
      <c r="D69" s="11"/>
      <c r="E69" s="11"/>
      <c r="G69" s="5"/>
      <c r="H69" s="5"/>
      <c r="I69" s="5"/>
      <c r="J69" s="6"/>
      <c r="K69" s="5"/>
      <c r="L69" s="5"/>
      <c r="M69" s="5"/>
      <c r="N69" s="6"/>
      <c r="O69" s="22" t="str">
        <f>IF(AB69+X69+AF69+T69=0,"",AB69+X69+AF69+T69)</f>
        <v/>
      </c>
      <c r="P69" s="22"/>
      <c r="Q69" s="22" t="str">
        <f>IF(AD69+Z69+AH69+V69=0,"",AD69+Z69+AH69+V69)</f>
        <v/>
      </c>
    </row>
    <row r="70" spans="1:34" ht="18" x14ac:dyDescent="0.25">
      <c r="A70" s="7" t="s">
        <v>40</v>
      </c>
      <c r="B70" s="7"/>
      <c r="C70" s="11">
        <f>IF(T70=0,"",T70)</f>
        <v>1</v>
      </c>
      <c r="D70" s="11"/>
      <c r="E70" s="11">
        <f>IF(V70=0,"",V70)</f>
        <v>188</v>
      </c>
      <c r="G70" s="5">
        <f>IF(X70+T70=0,"",X70+T70)</f>
        <v>1</v>
      </c>
      <c r="H70" s="5"/>
      <c r="I70" s="5">
        <f>IF(Z70+V70=0,"",Z70+V70)</f>
        <v>188</v>
      </c>
      <c r="J70" s="6"/>
      <c r="K70" s="5">
        <f>IF(X70+T70+AB70=0,"",X70+T70+AB70)</f>
        <v>1</v>
      </c>
      <c r="L70" s="5"/>
      <c r="M70" s="5">
        <f>IF(Z70+V70+AD70=0,"",Z70+V70+AD70)</f>
        <v>188</v>
      </c>
      <c r="N70" s="6"/>
      <c r="O70" s="22">
        <f>IF(AB70+X70+AF70+T70=0,"",AB70+X70+AF70+T70)</f>
        <v>1</v>
      </c>
      <c r="P70" s="22"/>
      <c r="Q70" s="22">
        <f>IF(AD70+Z70+AH70+V70=0,"",AD70+Z70+AH70+V70)</f>
        <v>188</v>
      </c>
      <c r="T70">
        <v>1</v>
      </c>
      <c r="V70">
        <v>188</v>
      </c>
    </row>
    <row r="71" spans="1:34" ht="9.9499999999999993" customHeight="1" x14ac:dyDescent="0.25">
      <c r="A71" s="7"/>
      <c r="B71" s="7"/>
      <c r="C71" s="11"/>
      <c r="D71" s="11"/>
      <c r="E71" s="11"/>
      <c r="G71" s="5"/>
      <c r="H71" s="5"/>
      <c r="I71" s="5"/>
      <c r="J71" s="6"/>
      <c r="K71" s="5"/>
      <c r="L71" s="5"/>
      <c r="M71" s="5"/>
      <c r="N71" s="6"/>
      <c r="O71" s="22" t="str">
        <f>IF(AB71+X71+AF71+T71=0,"",AB71+X71+AF71+T71)</f>
        <v/>
      </c>
      <c r="P71" s="22"/>
      <c r="Q71" s="22" t="str">
        <f>IF(AD71+Z71+AH71+V71=0,"",AD71+Z71+AH71+V71)</f>
        <v/>
      </c>
    </row>
    <row r="72" spans="1:34" ht="18" x14ac:dyDescent="0.25">
      <c r="A72" s="7" t="s">
        <v>7</v>
      </c>
      <c r="B72" s="7"/>
      <c r="C72" s="11">
        <f>IF(T72=0,"",T72)</f>
        <v>51</v>
      </c>
      <c r="D72" s="11"/>
      <c r="E72" s="11">
        <f>IF(V72=0,"",V72)</f>
        <v>7675</v>
      </c>
      <c r="G72" s="5">
        <f>IF(X72+T72=0,"",X72+T72)</f>
        <v>51</v>
      </c>
      <c r="H72" s="5"/>
      <c r="I72" s="5">
        <f>IF(Z72+V72=0,"",Z72+V72)</f>
        <v>7675</v>
      </c>
      <c r="J72" s="6"/>
      <c r="K72" s="5">
        <f>IF(X72+T72+AB72=0,"",X72+T72+AB72)</f>
        <v>53</v>
      </c>
      <c r="L72" s="5"/>
      <c r="M72" s="5">
        <f>IF(Z72+V72+AD72=0,"",Z72+V72+AD72)</f>
        <v>8124</v>
      </c>
      <c r="N72" s="6"/>
      <c r="O72" s="22">
        <f>IF(AB72+X72+AF72+T72=0,"",AB72+X72+AF72+T72)</f>
        <v>55</v>
      </c>
      <c r="P72" s="22"/>
      <c r="Q72" s="22">
        <f>IF(AD72+Z72+AH72+V72=0,"",AD72+Z72+AH72+V72)</f>
        <v>8394</v>
      </c>
      <c r="T72">
        <v>51</v>
      </c>
      <c r="V72">
        <v>7675</v>
      </c>
      <c r="AB72">
        <v>2</v>
      </c>
      <c r="AD72">
        <v>449</v>
      </c>
      <c r="AF72">
        <v>2</v>
      </c>
      <c r="AH72">
        <v>270</v>
      </c>
    </row>
    <row r="73" spans="1:34" ht="9.9499999999999993" customHeight="1" x14ac:dyDescent="0.25">
      <c r="A73" s="7"/>
      <c r="B73" s="7"/>
      <c r="C73" s="11"/>
      <c r="D73" s="11"/>
      <c r="E73" s="11"/>
      <c r="G73" s="5"/>
      <c r="H73" s="5"/>
      <c r="I73" s="5"/>
      <c r="J73" s="6"/>
      <c r="K73" s="5"/>
      <c r="L73" s="5"/>
      <c r="M73" s="5"/>
      <c r="N73" s="6"/>
      <c r="O73" s="22" t="str">
        <f>IF(AB73+X73+AF73+T73=0,"",AB73+X73+AF73+T73)</f>
        <v/>
      </c>
      <c r="P73" s="22"/>
      <c r="Q73" s="22" t="str">
        <f>IF(AD73+Z73+AH73+V73=0,"",AD73+Z73+AH73+V73)</f>
        <v/>
      </c>
    </row>
    <row r="74" spans="1:34" ht="18" x14ac:dyDescent="0.25">
      <c r="A74" s="7" t="s">
        <v>42</v>
      </c>
      <c r="B74" s="7"/>
      <c r="C74" s="11">
        <f>IF(T74=0,"",T74)</f>
        <v>2</v>
      </c>
      <c r="D74" s="11"/>
      <c r="E74" s="11">
        <f>IF(V74=0,"",V74)</f>
        <v>343</v>
      </c>
      <c r="G74" s="5">
        <f>IF(X74+T74=0,"",X74+T74)</f>
        <v>2</v>
      </c>
      <c r="H74" s="5"/>
      <c r="I74" s="5">
        <f>IF(Z74+V74=0,"",Z74+V74)</f>
        <v>343</v>
      </c>
      <c r="J74" s="6"/>
      <c r="K74" s="5">
        <f>IF(X74+T74+AB74=0,"",X74+T74+AB74)</f>
        <v>2</v>
      </c>
      <c r="L74" s="5"/>
      <c r="M74" s="5">
        <f>IF(Z74+V74+AD74=0,"",Z74+V74+AD74)</f>
        <v>343</v>
      </c>
      <c r="N74" s="6"/>
      <c r="O74" s="22">
        <f>IF(AB74+X74+AF74+T74=0,"",AB74+X74+AF74+T74)</f>
        <v>3</v>
      </c>
      <c r="P74" s="22"/>
      <c r="Q74" s="22">
        <f>IF(AD74+Z74+AH74+V74=0,"",AD74+Z74+AH74+V74)</f>
        <v>679</v>
      </c>
      <c r="T74">
        <v>2</v>
      </c>
      <c r="V74">
        <v>343</v>
      </c>
      <c r="AF74">
        <v>1</v>
      </c>
      <c r="AH74">
        <v>336</v>
      </c>
    </row>
    <row r="75" spans="1:34" ht="9.9499999999999993" customHeight="1" x14ac:dyDescent="0.25">
      <c r="A75" s="7"/>
      <c r="B75" s="7"/>
      <c r="C75" s="11"/>
      <c r="D75" s="11"/>
      <c r="E75" s="11"/>
      <c r="G75" s="5" t="str">
        <f>IF(X75+T75=0,"",X75+T75)</f>
        <v/>
      </c>
      <c r="H75" s="5"/>
      <c r="I75" s="5" t="str">
        <f>IF(Z75+V75=0,"",Z75+V75)</f>
        <v/>
      </c>
      <c r="J75" s="6"/>
      <c r="K75" s="5"/>
      <c r="L75" s="5"/>
      <c r="M75" s="5"/>
      <c r="N75" s="6"/>
      <c r="O75" s="22" t="str">
        <f>IF(AB75+X75+AF75+T75=0,"",AB75+X75+AF75+T75)</f>
        <v/>
      </c>
      <c r="P75" s="22"/>
      <c r="Q75" s="22" t="str">
        <f>IF(AD75+Z75+AH75+V75=0,"",AD75+Z75+AH75+V75)</f>
        <v/>
      </c>
    </row>
    <row r="76" spans="1:34" ht="18" x14ac:dyDescent="0.25">
      <c r="A76" s="7" t="s">
        <v>31</v>
      </c>
      <c r="B76" s="7"/>
      <c r="C76" s="11">
        <f>IF(T76=0,"",T76)</f>
        <v>1</v>
      </c>
      <c r="D76" s="11"/>
      <c r="E76" s="11">
        <f>IF(V76=0,"",V76)</f>
        <v>91</v>
      </c>
      <c r="G76" s="5">
        <f>IF(X76+T76=0,"",X76+T76)</f>
        <v>1</v>
      </c>
      <c r="H76" s="5"/>
      <c r="I76" s="5">
        <f>IF(Z76+V76=0,"",Z76+V76)</f>
        <v>91</v>
      </c>
      <c r="J76" s="6"/>
      <c r="K76" s="5">
        <f>IF(X76+T76+AB76=0,"",X76+T76+AB76)</f>
        <v>3</v>
      </c>
      <c r="L76" s="5"/>
      <c r="M76" s="5">
        <f>IF(Z76+V76+AD76=0,"",Z76+V76+AD76)</f>
        <v>883</v>
      </c>
      <c r="N76" s="6"/>
      <c r="O76" s="22">
        <f>IF(AB76+X76+AF76+T76=0,"",AB76+X76+AF76+T76)</f>
        <v>3</v>
      </c>
      <c r="P76" s="22"/>
      <c r="Q76" s="22">
        <f>IF(AD76+Z76+AH76+V76=0,"",AD76+Z76+AH76+V76)</f>
        <v>883</v>
      </c>
      <c r="T76">
        <v>1</v>
      </c>
      <c r="V76">
        <v>91</v>
      </c>
      <c r="AB76">
        <v>2</v>
      </c>
      <c r="AD76">
        <v>792</v>
      </c>
    </row>
    <row r="77" spans="1:34" ht="9.9499999999999993" customHeight="1" x14ac:dyDescent="0.25">
      <c r="A77" s="7"/>
      <c r="B77" s="7"/>
      <c r="C77" s="11"/>
      <c r="D77" s="11"/>
      <c r="E77" s="11"/>
      <c r="G77" s="5" t="str">
        <f>IF(X77+T77=0,"",X77+T77)</f>
        <v/>
      </c>
      <c r="H77" s="5"/>
      <c r="I77" s="5" t="str">
        <f>IF(Z77+V77=0,"",Z77+V77)</f>
        <v/>
      </c>
      <c r="J77" s="6"/>
      <c r="K77" s="5"/>
      <c r="L77" s="5"/>
      <c r="M77" s="5"/>
      <c r="N77" s="6"/>
      <c r="O77" s="22" t="str">
        <f>IF(AB77+X77+AF77+T77=0,"",AB77+X77+AF77+T77)</f>
        <v/>
      </c>
      <c r="P77" s="22"/>
      <c r="Q77" s="22" t="str">
        <f>IF(AD77+Z77+AH77+V77=0,"",AD77+Z77+AH77+V77)</f>
        <v/>
      </c>
    </row>
    <row r="78" spans="1:34" ht="18" x14ac:dyDescent="0.25">
      <c r="A78" s="7" t="s">
        <v>4</v>
      </c>
      <c r="B78" s="7"/>
      <c r="C78" s="11">
        <f>IF(T78=0,"",T78)</f>
        <v>5</v>
      </c>
      <c r="D78" s="11"/>
      <c r="E78" s="11">
        <f>IF(V78=0,"",V78)</f>
        <v>582</v>
      </c>
      <c r="G78" s="5">
        <f>IF(X78+T78=0,"",X78+T78)</f>
        <v>5</v>
      </c>
      <c r="H78" s="5"/>
      <c r="I78" s="5">
        <f>IF(Z78+V78=0,"",Z78+V78)</f>
        <v>582</v>
      </c>
      <c r="J78" s="6"/>
      <c r="K78" s="5">
        <f>IF(X78+T78+AB78=0,"",X78+T78+AB78)</f>
        <v>6</v>
      </c>
      <c r="L78" s="5"/>
      <c r="M78" s="5">
        <f>IF(Z78+V78+AD78=0,"",Z78+V78+AD78)</f>
        <v>709</v>
      </c>
      <c r="N78" s="6"/>
      <c r="O78" s="22">
        <f>IF(AB78+X78+AF78+T78=0,"",AB78+X78+AF78+T78)</f>
        <v>8</v>
      </c>
      <c r="P78" s="22"/>
      <c r="Q78" s="22">
        <f>IF(AD78+Z78+AH78+V78=0,"",AD78+Z78+AH78+V78)</f>
        <v>903</v>
      </c>
      <c r="T78">
        <v>5</v>
      </c>
      <c r="V78">
        <v>582</v>
      </c>
      <c r="AB78">
        <v>1</v>
      </c>
      <c r="AD78">
        <v>127</v>
      </c>
      <c r="AF78">
        <v>2</v>
      </c>
      <c r="AH78">
        <v>194</v>
      </c>
    </row>
    <row r="79" spans="1:34" ht="9.9499999999999993" customHeight="1" x14ac:dyDescent="0.25">
      <c r="A79" s="7"/>
      <c r="B79" s="7"/>
      <c r="C79" s="11"/>
      <c r="D79" s="11"/>
      <c r="E79" s="11"/>
      <c r="G79" s="5" t="str">
        <f>IF(X79+T79=0,"",X79+T79)</f>
        <v/>
      </c>
      <c r="H79" s="5"/>
      <c r="I79" s="5" t="str">
        <f>IF(Z79+V79=0,"",Z79+V79)</f>
        <v/>
      </c>
      <c r="J79" s="6"/>
      <c r="K79" s="5"/>
      <c r="L79" s="5"/>
      <c r="M79" s="5"/>
      <c r="N79" s="6"/>
      <c r="O79" s="22" t="str">
        <f>IF(AB79+X79+AF79+T79=0,"",AB79+X79+AF79+T79)</f>
        <v/>
      </c>
      <c r="P79" s="22"/>
      <c r="Q79" s="22" t="str">
        <f>IF(AD79+Z79+AH79+V79=0,"",AD79+Z79+AH79+V79)</f>
        <v/>
      </c>
    </row>
    <row r="80" spans="1:34" ht="18" x14ac:dyDescent="0.25">
      <c r="A80" s="7" t="s">
        <v>51</v>
      </c>
      <c r="B80" s="7"/>
      <c r="C80" s="11">
        <f>IF(T80=0,"",T80)</f>
        <v>2</v>
      </c>
      <c r="D80" s="11"/>
      <c r="E80" s="11">
        <f>IF(V80=0,"",V80)</f>
        <v>264</v>
      </c>
      <c r="G80" s="5">
        <f>IF(X80+T80=0,"",X80+T80)</f>
        <v>2</v>
      </c>
      <c r="H80" s="5"/>
      <c r="I80" s="5">
        <f>IF(Z80+V80=0,"",Z80+V80)</f>
        <v>264</v>
      </c>
      <c r="J80" s="6"/>
      <c r="K80" s="5">
        <f>IF(X80+T80+AB80=0,"",X80+T80+AB80)</f>
        <v>3</v>
      </c>
      <c r="L80" s="5"/>
      <c r="M80" s="5">
        <f>IF(Z80+V80+AD80=0,"",Z80+V80+AD80)</f>
        <v>344</v>
      </c>
      <c r="N80" s="6"/>
      <c r="O80" s="22">
        <f>IF(AB80+X80+AF80+T80=0,"",AB80+X80+AF80+T80)</f>
        <v>3</v>
      </c>
      <c r="P80" s="22"/>
      <c r="Q80" s="22">
        <f>IF(AD80+Z80+AH80+V80=0,"",AD80+Z80+AH80+V80)</f>
        <v>344</v>
      </c>
      <c r="T80">
        <v>2</v>
      </c>
      <c r="V80">
        <v>264</v>
      </c>
      <c r="AB80">
        <v>1</v>
      </c>
      <c r="AD80">
        <v>80</v>
      </c>
    </row>
    <row r="81" spans="1:34" ht="9.9499999999999993" customHeight="1" x14ac:dyDescent="0.25">
      <c r="A81" s="7"/>
      <c r="B81" s="7"/>
      <c r="C81" s="11"/>
      <c r="D81" s="11"/>
      <c r="E81" s="11"/>
      <c r="G81" s="5" t="str">
        <f>IF(X81+T81=0,"",X81+T81)</f>
        <v/>
      </c>
      <c r="H81" s="5"/>
      <c r="I81" s="5" t="str">
        <f>IF(Z81+V81=0,"",Z81+V81)</f>
        <v/>
      </c>
      <c r="J81" s="6"/>
      <c r="K81" s="5"/>
      <c r="L81" s="5"/>
      <c r="M81" s="5"/>
      <c r="N81" s="6"/>
      <c r="O81" s="22" t="str">
        <f>IF(AB81+X81+AF81+T81=0,"",AB81+X81+AF81+T81)</f>
        <v/>
      </c>
      <c r="P81" s="22"/>
      <c r="Q81" s="22" t="str">
        <f>IF(AD81+Z81+AH81+V81=0,"",AD81+Z81+AH81+V81)</f>
        <v/>
      </c>
    </row>
    <row r="82" spans="1:34" ht="18" x14ac:dyDescent="0.25">
      <c r="A82" s="7" t="s">
        <v>50</v>
      </c>
      <c r="B82" s="7"/>
      <c r="C82" s="11">
        <f>IF(T82=0,"",T82)</f>
        <v>1</v>
      </c>
      <c r="D82" s="11"/>
      <c r="E82" s="11">
        <f>IF(V82=0,"",V82)</f>
        <v>120</v>
      </c>
      <c r="G82" s="5">
        <f>IF(X82+T82=0,"",X82+T82)</f>
        <v>1</v>
      </c>
      <c r="H82" s="5"/>
      <c r="I82" s="5">
        <f>IF(Z82+V82=0,"",Z82+V82)</f>
        <v>120</v>
      </c>
      <c r="J82" s="6"/>
      <c r="K82" s="5">
        <f>IF(X82+T82+AB82=0,"",X82+T82+AB82)</f>
        <v>2</v>
      </c>
      <c r="L82" s="5"/>
      <c r="M82" s="5">
        <f>IF(Z82+V82+AD82=0,"",Z82+V82+AD82)</f>
        <v>253</v>
      </c>
      <c r="N82" s="6"/>
      <c r="O82" s="22">
        <f>IF(AB82+X82+AF82+T82=0,"",AB82+X82+AF82+T82)</f>
        <v>2</v>
      </c>
      <c r="P82" s="22"/>
      <c r="Q82" s="22">
        <f>IF(AD82+Z82+AH82+V82=0,"",AD82+Z82+AH82+V82)</f>
        <v>253</v>
      </c>
      <c r="T82">
        <v>1</v>
      </c>
      <c r="V82">
        <v>120</v>
      </c>
      <c r="AB82">
        <v>1</v>
      </c>
      <c r="AD82">
        <v>133</v>
      </c>
    </row>
    <row r="83" spans="1:34" ht="9.9499999999999993" customHeight="1" x14ac:dyDescent="0.25">
      <c r="A83" s="7"/>
      <c r="B83" s="7"/>
      <c r="C83" s="11"/>
      <c r="D83" s="11"/>
      <c r="E83" s="11"/>
      <c r="G83" s="5" t="str">
        <f>IF(X83+T83=0,"",X83+T83)</f>
        <v/>
      </c>
      <c r="H83" s="5"/>
      <c r="I83" s="5" t="str">
        <f>IF(Z83+V83=0,"",Z83+V83)</f>
        <v/>
      </c>
      <c r="J83" s="6"/>
      <c r="K83" s="5"/>
      <c r="L83" s="5"/>
      <c r="M83" s="5"/>
      <c r="N83" s="6"/>
      <c r="O83" s="22" t="str">
        <f>IF(AB83+X83+AF83+T83=0,"",AB83+X83+AF83+T83)</f>
        <v/>
      </c>
      <c r="P83" s="22"/>
      <c r="Q83" s="22" t="str">
        <f>IF(AD83+Z83+AH83+V83=0,"",AD83+Z83+AH83+V83)</f>
        <v/>
      </c>
    </row>
    <row r="84" spans="1:34" ht="18" x14ac:dyDescent="0.25">
      <c r="A84" s="7" t="s">
        <v>37</v>
      </c>
      <c r="B84" s="7"/>
      <c r="C84" s="11" t="str">
        <f>IF(T84=0,"",T84)</f>
        <v/>
      </c>
      <c r="D84" s="11"/>
      <c r="E84" s="11" t="str">
        <f>IF(V84=0,"",V84)</f>
        <v/>
      </c>
      <c r="G84" s="5">
        <f>IF(X84+T84=0,"",X84+T84)</f>
        <v>2</v>
      </c>
      <c r="H84" s="5"/>
      <c r="I84" s="5">
        <f>IF(Z84+V84=0,"",Z84+V84)</f>
        <v>455</v>
      </c>
      <c r="J84" s="6"/>
      <c r="K84" s="5">
        <f>IF(X84+T84+AB84=0,"",X84+T84+AB84)</f>
        <v>2</v>
      </c>
      <c r="L84" s="5"/>
      <c r="M84" s="5">
        <f>IF(Z84+V84+AD84=0,"",Z84+V84+AD84)</f>
        <v>455</v>
      </c>
      <c r="N84" s="6"/>
      <c r="O84" s="22">
        <f>IF(AB84+X84+AF84+T84=0,"",AB84+X84+AF84+T84)</f>
        <v>2</v>
      </c>
      <c r="P84" s="22"/>
      <c r="Q84" s="22">
        <f>IF(AD84+Z84+AH84+V84=0,"",AD84+Z84+AH84+V84)</f>
        <v>455</v>
      </c>
      <c r="X84">
        <v>2</v>
      </c>
      <c r="Z84">
        <v>455</v>
      </c>
    </row>
    <row r="85" spans="1:34" ht="9.9499999999999993" customHeight="1" x14ac:dyDescent="0.25">
      <c r="A85" s="7"/>
      <c r="B85" s="7"/>
      <c r="C85" s="11"/>
      <c r="D85" s="11"/>
      <c r="E85" s="11"/>
      <c r="G85" s="5"/>
      <c r="H85" s="5"/>
      <c r="I85" s="5"/>
      <c r="J85" s="6"/>
      <c r="K85" s="5"/>
      <c r="L85" s="5"/>
      <c r="M85" s="5"/>
      <c r="N85" s="6"/>
      <c r="O85" s="22"/>
      <c r="P85" s="22"/>
      <c r="Q85" s="22"/>
    </row>
    <row r="86" spans="1:34" ht="18" x14ac:dyDescent="0.25">
      <c r="A86" s="7" t="s">
        <v>11</v>
      </c>
      <c r="B86" s="7"/>
      <c r="C86" s="11" t="str">
        <f>IF(T86=0,"",T86)</f>
        <v/>
      </c>
      <c r="D86" s="11"/>
      <c r="E86" s="11" t="str">
        <f>IF(V86=0,"",V86)</f>
        <v/>
      </c>
      <c r="G86" s="5" t="str">
        <f>IF(X86+T86=0,"",X86+T86)</f>
        <v/>
      </c>
      <c r="H86" s="5"/>
      <c r="I86" s="5" t="str">
        <f>IF(Z86+V86=0,"",Z86+V86)</f>
        <v/>
      </c>
      <c r="J86" s="6"/>
      <c r="K86" s="5">
        <f>IF(X86+T86+AB86=0,"",X86+T86+AB86)</f>
        <v>1</v>
      </c>
      <c r="L86" s="5"/>
      <c r="M86" s="5">
        <f>IF(Z86+V86+AD86=0,"",Z86+V86+AD86)</f>
        <v>592</v>
      </c>
      <c r="N86" s="6"/>
      <c r="O86" s="22">
        <f>IF(AB86+X86+AF86+T86=0,"",AB86+X86+AF86+T86)</f>
        <v>2</v>
      </c>
      <c r="P86" s="22"/>
      <c r="Q86" s="22">
        <f>IF(AD86+Z86+AH86+V86=0,"",AD86+Z86+AH86+V86)</f>
        <v>635</v>
      </c>
      <c r="AB86">
        <v>1</v>
      </c>
      <c r="AD86">
        <v>592</v>
      </c>
      <c r="AF86">
        <v>1</v>
      </c>
      <c r="AH86">
        <v>43</v>
      </c>
    </row>
    <row r="87" spans="1:34" ht="9.9499999999999993" customHeight="1" x14ac:dyDescent="0.25">
      <c r="A87" s="7"/>
      <c r="B87" s="7"/>
      <c r="C87" s="11"/>
      <c r="D87" s="11"/>
      <c r="E87" s="11"/>
      <c r="G87" s="5"/>
      <c r="H87" s="5"/>
      <c r="I87" s="5"/>
      <c r="J87" s="6"/>
      <c r="K87" s="5"/>
      <c r="L87" s="5"/>
      <c r="M87" s="5"/>
      <c r="N87" s="6"/>
      <c r="O87" s="22"/>
      <c r="P87" s="22"/>
      <c r="Q87" s="22"/>
    </row>
    <row r="88" spans="1:34" ht="18" x14ac:dyDescent="0.25">
      <c r="A88" s="7" t="s">
        <v>27</v>
      </c>
      <c r="B88" s="7"/>
      <c r="C88" s="11" t="str">
        <f>IF(T88=0,"",T88)</f>
        <v/>
      </c>
      <c r="D88" s="11"/>
      <c r="E88" s="11" t="str">
        <f>IF(V88=0,"",V88)</f>
        <v/>
      </c>
      <c r="G88" s="5" t="str">
        <f>IF(X88+T88=0,"",X88+T88)</f>
        <v/>
      </c>
      <c r="H88" s="5"/>
      <c r="I88" s="5" t="str">
        <f>IF(Z88+V88=0,"",Z88+V88)</f>
        <v/>
      </c>
      <c r="J88" s="6"/>
      <c r="K88" s="5">
        <f>IF(X88+T88+AB88=0,"",X88+T88+AB88)</f>
        <v>1</v>
      </c>
      <c r="L88" s="5"/>
      <c r="M88" s="5">
        <f>IF(Z88+V88+AD88=0,"",Z88+V88+AD88)</f>
        <v>496</v>
      </c>
      <c r="N88" s="6"/>
      <c r="O88" s="22">
        <f>IF(AB88+X88+AF88+T88=0,"",AB88+X88+AF88+T88)</f>
        <v>1</v>
      </c>
      <c r="P88" s="22"/>
      <c r="Q88" s="22">
        <f>IF(AD88+Z88+AH88+V88=0,"",AD88+Z88+AH88+V88)</f>
        <v>496</v>
      </c>
      <c r="AB88">
        <v>1</v>
      </c>
      <c r="AD88">
        <v>496</v>
      </c>
    </row>
    <row r="89" spans="1:34" ht="9.9499999999999993" customHeight="1" x14ac:dyDescent="0.25">
      <c r="A89" s="7"/>
      <c r="B89" s="7"/>
      <c r="C89" s="11"/>
      <c r="D89" s="11"/>
      <c r="E89" s="11"/>
      <c r="G89" s="5"/>
      <c r="H89" s="5"/>
      <c r="I89" s="5"/>
      <c r="J89" s="6"/>
      <c r="K89" s="5"/>
      <c r="L89" s="5"/>
      <c r="M89" s="5"/>
      <c r="N89" s="6"/>
      <c r="O89" s="22"/>
      <c r="P89" s="22"/>
      <c r="Q89" s="22"/>
    </row>
    <row r="90" spans="1:34" ht="18" x14ac:dyDescent="0.25">
      <c r="A90" s="7" t="s">
        <v>34</v>
      </c>
      <c r="B90" s="7"/>
      <c r="C90" s="11"/>
      <c r="D90" s="11"/>
      <c r="E90" s="11"/>
      <c r="G90" s="5"/>
      <c r="H90" s="5"/>
      <c r="I90" s="5"/>
      <c r="J90" s="6"/>
      <c r="K90" s="5"/>
      <c r="L90" s="5"/>
      <c r="M90" s="5"/>
      <c r="N90" s="6"/>
      <c r="O90" s="22">
        <f>IF(AB90+X90+AF90+T90=0,"",AB90+X90+AF90+T90)</f>
        <v>1</v>
      </c>
      <c r="P90" s="22"/>
      <c r="Q90" s="22">
        <f>IF(AD90+Z90+AH90+V90=0,"",AD90+Z90+AH90+V90)</f>
        <v>40</v>
      </c>
      <c r="AF90">
        <v>1</v>
      </c>
      <c r="AH90">
        <v>40</v>
      </c>
    </row>
    <row r="91" spans="1:34" ht="9" customHeight="1" x14ac:dyDescent="0.25">
      <c r="A91" s="7"/>
      <c r="B91" s="7"/>
      <c r="C91" s="11"/>
      <c r="D91" s="11"/>
      <c r="E91" s="11"/>
      <c r="G91" s="5" t="str">
        <f>IF(X91+T91=0,"",X91+T91)</f>
        <v/>
      </c>
      <c r="H91" s="5"/>
      <c r="I91" s="5" t="str">
        <f>IF(Z91+V91=0,"",Z91+V91)</f>
        <v/>
      </c>
      <c r="J91" s="6"/>
      <c r="K91" s="5"/>
      <c r="L91" s="5"/>
      <c r="M91" s="5"/>
      <c r="N91" s="6"/>
      <c r="O91" s="22" t="str">
        <f>IF(AB91+X91+AF91+T91=0,"",AB91+X91+AF91+T91)</f>
        <v/>
      </c>
      <c r="P91" s="22"/>
      <c r="Q91" s="22" t="str">
        <f>IF(AD91+Z91+AH91+V91=0,"",AD91+Z91+AH91+V91)</f>
        <v/>
      </c>
    </row>
    <row r="92" spans="1:34" ht="18.75" thickBot="1" x14ac:dyDescent="0.3">
      <c r="A92" s="9" t="s">
        <v>0</v>
      </c>
      <c r="B92" s="9"/>
      <c r="C92" s="4">
        <f>SUM(C50:C91)</f>
        <v>114</v>
      </c>
      <c r="D92" s="8"/>
      <c r="E92" s="4">
        <f>SUM(E50:E91)</f>
        <v>17381</v>
      </c>
      <c r="G92" s="4">
        <f>SUM(G50:G91)</f>
        <v>128</v>
      </c>
      <c r="H92" s="5"/>
      <c r="I92" s="4">
        <f>SUM(I50:I91)</f>
        <v>19867</v>
      </c>
      <c r="J92" s="6"/>
      <c r="K92" s="4">
        <f>SUM(K50:K91)</f>
        <v>148</v>
      </c>
      <c r="L92" s="5"/>
      <c r="M92" s="4">
        <f>SUM(M50:M91)</f>
        <v>25281</v>
      </c>
      <c r="N92" s="6"/>
      <c r="O92" s="4">
        <f>SUM(O50:O91)</f>
        <v>171</v>
      </c>
      <c r="P92" s="5"/>
      <c r="Q92" s="4">
        <f>SUM(Q50:Q91)</f>
        <v>30236</v>
      </c>
      <c r="T92">
        <f>SUM(T50:T91)</f>
        <v>114</v>
      </c>
      <c r="V92">
        <f>SUM(V50:V91)</f>
        <v>17381</v>
      </c>
      <c r="X92">
        <f>SUM(X50:X91)</f>
        <v>14</v>
      </c>
      <c r="Z92">
        <f>SUM(Z50:Z91)</f>
        <v>2486</v>
      </c>
      <c r="AB92">
        <f>SUM(AB50:AB91)</f>
        <v>20</v>
      </c>
      <c r="AD92">
        <f>SUM(AD50:AD91)</f>
        <v>5414</v>
      </c>
      <c r="AF92">
        <f>SUM(AF50:AF91)</f>
        <v>23</v>
      </c>
      <c r="AH92">
        <f>SUM(AH50:AH91)</f>
        <v>4955</v>
      </c>
    </row>
    <row r="93" spans="1:34" ht="10.5" customHeight="1" thickTop="1" x14ac:dyDescent="0.25"/>
    <row r="94" spans="1:34" ht="7.5" customHeight="1" x14ac:dyDescent="0.25"/>
  </sheetData>
  <mergeCells count="14">
    <mergeCell ref="O46:Q46"/>
    <mergeCell ref="C47:E47"/>
    <mergeCell ref="G47:I47"/>
    <mergeCell ref="K47:M47"/>
    <mergeCell ref="O47:Q47"/>
    <mergeCell ref="X4:Z4"/>
    <mergeCell ref="AB4:AD4"/>
    <mergeCell ref="AF4:AH4"/>
    <mergeCell ref="O3:Q3"/>
    <mergeCell ref="C4:E4"/>
    <mergeCell ref="G4:I4"/>
    <mergeCell ref="K4:M4"/>
    <mergeCell ref="O4:Q4"/>
    <mergeCell ref="T4:V4"/>
  </mergeCells>
  <pageMargins left="0.5" right="0.5" top="1" bottom="0.75" header="0.5" footer="0.5"/>
  <pageSetup scale="59" fitToHeight="0" orientation="portrait" r:id="rId1"/>
  <headerFooter scaleWithDoc="0" alignWithMargins="0">
    <oddFooter>&amp;C&amp;"Arial,Bold"&amp;10E-&amp;P</oddFooter>
  </headerFooter>
  <rowBreaks count="1" manualBreakCount="1">
    <brk id="43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0B9BB-246F-4191-BFDA-7EAC2BB4F7E9}">
  <sheetPr>
    <tabColor theme="0" tint="-0.249977111117893"/>
    <pageSetUpPr fitToPage="1"/>
  </sheetPr>
  <dimension ref="A1:AH94"/>
  <sheetViews>
    <sheetView view="pageBreakPreview" topLeftCell="A19" zoomScale="60" zoomScaleNormal="70" workbookViewId="0">
      <selection activeCell="A34" sqref="A34:K34"/>
    </sheetView>
  </sheetViews>
  <sheetFormatPr defaultRowHeight="15" outlineLevelRow="1" x14ac:dyDescent="0.25"/>
  <cols>
    <col min="1" max="1" width="35.855468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1" max="21" width="6.28515625" bestFit="1" customWidth="1"/>
    <col min="22" max="22" width="10.85546875" bestFit="1" customWidth="1"/>
    <col min="23" max="23" width="11.42578125" customWidth="1"/>
    <col min="25" max="25" width="7.7109375" customWidth="1"/>
    <col min="26" max="26" width="10.85546875" bestFit="1" customWidth="1"/>
    <col min="27" max="27" width="11.42578125" customWidth="1"/>
    <col min="29" max="29" width="6.28515625" bestFit="1" customWidth="1"/>
    <col min="30" max="30" width="10.85546875" bestFit="1" customWidth="1"/>
    <col min="31" max="31" width="11.42578125" customWidth="1"/>
    <col min="33" max="33" width="6.28515625" bestFit="1" customWidth="1"/>
    <col min="34" max="34" width="12" bestFit="1" customWidth="1"/>
  </cols>
  <sheetData>
    <row r="1" spans="1:34" ht="26.25" x14ac:dyDescent="0.4">
      <c r="A1" s="31" t="s">
        <v>24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34" ht="7.5" customHeight="1" x14ac:dyDescent="0.25"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4" ht="20.25" x14ac:dyDescent="0.3">
      <c r="A3" s="7"/>
      <c r="B3" s="7"/>
      <c r="C3" s="19">
        <v>2022</v>
      </c>
      <c r="D3" s="19"/>
      <c r="E3" s="19"/>
      <c r="G3" s="19">
        <f>C3</f>
        <v>2022</v>
      </c>
      <c r="H3" s="19"/>
      <c r="I3" s="19"/>
      <c r="J3" s="40"/>
      <c r="K3" s="19">
        <f>G3</f>
        <v>2022</v>
      </c>
      <c r="L3" s="19"/>
      <c r="M3" s="19"/>
      <c r="N3" s="40"/>
      <c r="O3" s="34">
        <f>K3</f>
        <v>2022</v>
      </c>
      <c r="P3" s="34"/>
      <c r="Q3" s="34"/>
    </row>
    <row r="4" spans="1:34" ht="18" x14ac:dyDescent="0.25">
      <c r="A4" s="7"/>
      <c r="B4" s="7"/>
      <c r="C4" s="17" t="s">
        <v>19</v>
      </c>
      <c r="D4" s="17"/>
      <c r="E4" s="17"/>
      <c r="G4" s="17" t="s">
        <v>18</v>
      </c>
      <c r="H4" s="17"/>
      <c r="I4" s="17"/>
      <c r="J4" s="40"/>
      <c r="K4" s="17" t="s">
        <v>17</v>
      </c>
      <c r="L4" s="17"/>
      <c r="M4" s="17"/>
      <c r="N4" s="40"/>
      <c r="O4" s="33" t="s">
        <v>16</v>
      </c>
      <c r="P4" s="33"/>
      <c r="Q4" s="33"/>
      <c r="R4" s="32"/>
      <c r="T4" s="17" t="s">
        <v>19</v>
      </c>
      <c r="U4" s="17"/>
      <c r="V4" s="17"/>
      <c r="W4" s="7"/>
      <c r="X4" s="17" t="s">
        <v>47</v>
      </c>
      <c r="Y4" s="17"/>
      <c r="Z4" s="17"/>
      <c r="AA4" s="7"/>
      <c r="AB4" s="17" t="s">
        <v>46</v>
      </c>
      <c r="AC4" s="17"/>
      <c r="AD4" s="17"/>
      <c r="AE4" s="7"/>
      <c r="AF4" s="17" t="s">
        <v>45</v>
      </c>
      <c r="AG4" s="17"/>
      <c r="AH4" s="17"/>
    </row>
    <row r="5" spans="1:34" ht="18" x14ac:dyDescent="0.25">
      <c r="A5" s="7"/>
      <c r="B5" s="7"/>
      <c r="C5" s="13" t="s">
        <v>15</v>
      </c>
      <c r="D5" s="14"/>
      <c r="E5" s="13" t="s">
        <v>14</v>
      </c>
      <c r="G5" s="13" t="s">
        <v>15</v>
      </c>
      <c r="H5" s="14"/>
      <c r="I5" s="13" t="s">
        <v>14</v>
      </c>
      <c r="J5" s="40"/>
      <c r="K5" s="13" t="s">
        <v>15</v>
      </c>
      <c r="L5" s="14"/>
      <c r="M5" s="13" t="s">
        <v>14</v>
      </c>
      <c r="N5" s="40"/>
      <c r="O5" s="13" t="s">
        <v>15</v>
      </c>
      <c r="P5" s="14"/>
      <c r="Q5" s="13" t="s">
        <v>14</v>
      </c>
      <c r="R5" s="32"/>
      <c r="S5" s="40" t="s">
        <v>44</v>
      </c>
      <c r="T5" s="13" t="s">
        <v>15</v>
      </c>
      <c r="U5" s="14"/>
      <c r="V5" s="13" t="s">
        <v>14</v>
      </c>
      <c r="W5" s="7"/>
      <c r="X5" s="13" t="s">
        <v>15</v>
      </c>
      <c r="Y5" s="14"/>
      <c r="Z5" s="13" t="s">
        <v>14</v>
      </c>
      <c r="AA5" s="7"/>
      <c r="AB5" s="13" t="s">
        <v>15</v>
      </c>
      <c r="AC5" s="14"/>
      <c r="AD5" s="13" t="s">
        <v>14</v>
      </c>
      <c r="AE5" s="7"/>
      <c r="AF5" s="13" t="s">
        <v>15</v>
      </c>
      <c r="AG5" s="14"/>
      <c r="AH5" s="13" t="s">
        <v>14</v>
      </c>
    </row>
    <row r="6" spans="1:34" ht="9" customHeight="1" x14ac:dyDescent="0.25">
      <c r="A6" s="7"/>
      <c r="B6" s="7"/>
      <c r="C6" s="7"/>
      <c r="D6" s="7"/>
      <c r="E6" s="7"/>
      <c r="G6" s="7"/>
      <c r="H6" s="7"/>
      <c r="I6" s="7"/>
      <c r="K6" s="7"/>
      <c r="L6" s="7"/>
      <c r="M6" s="7"/>
      <c r="O6" s="7"/>
      <c r="P6" s="7"/>
      <c r="Q6" s="7"/>
    </row>
    <row r="7" spans="1:34" ht="18" x14ac:dyDescent="0.25">
      <c r="A7" s="7" t="str">
        <f>S7</f>
        <v>AC Hotels</v>
      </c>
      <c r="B7" s="7"/>
      <c r="C7" s="11">
        <f>IF(T7=0,"",T7)</f>
        <v>1</v>
      </c>
      <c r="D7" s="11"/>
      <c r="E7" s="11">
        <f>IF(V7=0,"",V7)</f>
        <v>79</v>
      </c>
      <c r="G7" s="22">
        <f>IF(X7+T7=0,"",X7+T7)</f>
        <v>2</v>
      </c>
      <c r="H7" s="22"/>
      <c r="I7" s="22">
        <f>IF(Z7+V7=0,"",Z7+V7)</f>
        <v>160</v>
      </c>
      <c r="J7" s="6"/>
      <c r="K7" s="22">
        <f>IF(X7+T7+AB7=0,"",X7+T7+AB7)</f>
        <v>2</v>
      </c>
      <c r="L7" s="22"/>
      <c r="M7" s="22">
        <f>IF(Z7+V7+AD7=0,"",Z7+V7+AD7)</f>
        <v>160</v>
      </c>
      <c r="N7" s="6"/>
      <c r="O7" s="22">
        <f>IF(AB7+X7+AF7+T7=0,"",AB7+X7+AF7+T7)</f>
        <v>2</v>
      </c>
      <c r="P7" s="22"/>
      <c r="Q7" s="22">
        <f>IF(AD7+Z7+AH7+V7=0,"",AD7+Z7+AH7+V7)</f>
        <v>160</v>
      </c>
      <c r="S7" t="s">
        <v>57</v>
      </c>
      <c r="T7">
        <v>1</v>
      </c>
      <c r="V7">
        <v>79</v>
      </c>
      <c r="X7">
        <v>1</v>
      </c>
      <c r="Z7">
        <v>81</v>
      </c>
    </row>
    <row r="8" spans="1:34" ht="10.5" customHeight="1" x14ac:dyDescent="0.25">
      <c r="A8" s="7"/>
      <c r="C8" s="11"/>
      <c r="D8" s="11"/>
      <c r="E8" s="11"/>
      <c r="G8" s="22" t="str">
        <f>IF(X8+T8=0,"",X8+T8)</f>
        <v/>
      </c>
      <c r="H8" s="22"/>
      <c r="I8" s="22" t="str">
        <f>IF(Z8+V8=0,"",Z8+V8)</f>
        <v/>
      </c>
      <c r="J8" s="6"/>
      <c r="K8" s="22"/>
      <c r="L8" s="22"/>
      <c r="M8" s="22"/>
      <c r="N8" s="6"/>
      <c r="O8" s="22" t="str">
        <f>IF(AB8+X8+AF8+T8=0,"",AB8+X8+AF8+T8)</f>
        <v/>
      </c>
      <c r="P8" s="22"/>
      <c r="Q8" s="22" t="str">
        <f>IF(AD8+Z8+AH8+V8=0,"",AD8+Z8+AH8+V8)</f>
        <v/>
      </c>
    </row>
    <row r="9" spans="1:34" ht="18" x14ac:dyDescent="0.25">
      <c r="A9" s="7" t="str">
        <f>S9</f>
        <v>Aloft Hotels</v>
      </c>
      <c r="B9" s="7"/>
      <c r="C9" s="11">
        <f>IF(T9=0,"",T9)</f>
        <v>1</v>
      </c>
      <c r="D9" s="11"/>
      <c r="E9" s="11">
        <f>IF(V9=0,"",V9)</f>
        <v>167</v>
      </c>
      <c r="G9" s="22">
        <f>IF(X9+T9=0,"",X9+T9)</f>
        <v>2</v>
      </c>
      <c r="H9" s="22"/>
      <c r="I9" s="22">
        <f>IF(Z9+V9=0,"",Z9+V9)</f>
        <v>296</v>
      </c>
      <c r="J9" s="6"/>
      <c r="K9" s="22">
        <f>IF(X9+T9+AB9=0,"",X9+T9+AB9)</f>
        <v>2</v>
      </c>
      <c r="L9" s="22"/>
      <c r="M9" s="22">
        <f>IF(Z9+V9+AD9=0,"",Z9+V9+AD9)</f>
        <v>296</v>
      </c>
      <c r="N9" s="6"/>
      <c r="O9" s="22">
        <f>IF(AB9+X9+AF9+T9=0,"",AB9+X9+AF9+T9)</f>
        <v>2</v>
      </c>
      <c r="P9" s="22"/>
      <c r="Q9" s="22">
        <f>IF(AD9+Z9+AH9+V9=0,"",AD9+Z9+AH9+V9)</f>
        <v>296</v>
      </c>
      <c r="S9" t="s">
        <v>27</v>
      </c>
      <c r="T9">
        <v>1</v>
      </c>
      <c r="V9">
        <v>167</v>
      </c>
      <c r="X9">
        <v>1</v>
      </c>
      <c r="Z9">
        <v>129</v>
      </c>
    </row>
    <row r="10" spans="1:34" ht="10.5" customHeight="1" x14ac:dyDescent="0.25">
      <c r="A10" s="7"/>
      <c r="C10" s="11"/>
      <c r="D10" s="11"/>
      <c r="E10" s="11"/>
      <c r="G10" s="5"/>
      <c r="H10" s="5"/>
      <c r="I10" s="5"/>
      <c r="J10" s="6"/>
      <c r="K10" s="5"/>
      <c r="L10" s="5"/>
      <c r="M10" s="5"/>
      <c r="N10" s="6"/>
      <c r="O10" s="22" t="str">
        <f>IF(AB10+X10+AF10+T10=0,"",AB10+X10+AF10+T10)</f>
        <v/>
      </c>
      <c r="P10" s="22"/>
      <c r="Q10" s="22" t="str">
        <f>IF(AD10+Z10+AH10+V10=0,"",AD10+Z10+AH10+V10)</f>
        <v/>
      </c>
    </row>
    <row r="11" spans="1:34" ht="18" x14ac:dyDescent="0.25">
      <c r="A11" s="7" t="str">
        <f>S11</f>
        <v>Courtyard</v>
      </c>
      <c r="B11" s="7"/>
      <c r="C11" s="11">
        <f>IF(T11=0,"",T11)</f>
        <v>2</v>
      </c>
      <c r="D11" s="11"/>
      <c r="E11" s="11">
        <f>IF(V11=0,"",V11)</f>
        <v>423</v>
      </c>
      <c r="G11" s="22">
        <f>IF(X11+T11=0,"",X11+T11)</f>
        <v>5</v>
      </c>
      <c r="H11" s="22"/>
      <c r="I11" s="22">
        <f>IF(Z11+V11=0,"",Z11+V11)</f>
        <v>1030</v>
      </c>
      <c r="J11" s="6"/>
      <c r="K11" s="22">
        <f>IF(X11+T11+AB11=0,"",X11+T11+AB11)</f>
        <v>9</v>
      </c>
      <c r="L11" s="22"/>
      <c r="M11" s="22">
        <f>IF(Z11+V11+AD11=0,"",Z11+V11+AD11)</f>
        <v>1795</v>
      </c>
      <c r="N11" s="6"/>
      <c r="O11" s="22">
        <f>IF(AB11+X11+AF11+T11=0,"",AB11+X11+AF11+T11)</f>
        <v>9</v>
      </c>
      <c r="P11" s="22"/>
      <c r="Q11" s="22">
        <f>IF(AD11+Z11+AH11+V11=0,"",AD11+Z11+AH11+V11)</f>
        <v>1795</v>
      </c>
      <c r="S11" t="s">
        <v>7</v>
      </c>
      <c r="T11">
        <v>2</v>
      </c>
      <c r="V11">
        <v>423</v>
      </c>
      <c r="X11">
        <v>3</v>
      </c>
      <c r="Z11">
        <v>607</v>
      </c>
      <c r="AB11">
        <v>4</v>
      </c>
      <c r="AD11">
        <v>765</v>
      </c>
    </row>
    <row r="12" spans="1:34" ht="10.5" customHeight="1" x14ac:dyDescent="0.25">
      <c r="A12" s="7"/>
      <c r="C12" s="11"/>
      <c r="D12" s="11"/>
      <c r="E12" s="11"/>
      <c r="G12" s="5"/>
      <c r="H12" s="5"/>
      <c r="I12" s="5"/>
      <c r="J12" s="6"/>
      <c r="K12" s="5"/>
      <c r="L12" s="5"/>
      <c r="M12" s="5"/>
      <c r="N12" s="6"/>
      <c r="O12" s="22" t="str">
        <f>IF(AB12+X12+AF12+T12=0,"",AB12+X12+AF12+T12)</f>
        <v/>
      </c>
      <c r="P12" s="22"/>
      <c r="Q12" s="22" t="str">
        <f>IF(AD12+Z12+AH12+V12=0,"",AD12+Z12+AH12+V12)</f>
        <v/>
      </c>
    </row>
    <row r="13" spans="1:34" ht="18" x14ac:dyDescent="0.25">
      <c r="A13" s="7" t="str">
        <f>S13</f>
        <v>Four Points</v>
      </c>
      <c r="B13" s="7"/>
      <c r="C13" s="11">
        <f>IF(T13=0,"",T13)</f>
        <v>2</v>
      </c>
      <c r="D13" s="11"/>
      <c r="E13" s="11">
        <f>IF(V13=0,"",V13)</f>
        <v>213</v>
      </c>
      <c r="G13" s="22">
        <f>IF(X13+T13=0,"",X13+T13)</f>
        <v>5</v>
      </c>
      <c r="H13" s="22"/>
      <c r="I13" s="22">
        <f>IF(Z13+V13=0,"",Z13+V13)</f>
        <v>647</v>
      </c>
      <c r="J13" s="6"/>
      <c r="K13" s="22">
        <f>IF(X13+T13+AB13=0,"",X13+T13+AB13)</f>
        <v>9</v>
      </c>
      <c r="L13" s="22"/>
      <c r="M13" s="22">
        <f>IF(Z13+V13+AD13=0,"",Z13+V13+AD13)</f>
        <v>1124</v>
      </c>
      <c r="N13" s="6"/>
      <c r="O13" s="22">
        <f>IF(AB13+X13+AF13+T13=0,"",AB13+X13+AF13+T13)</f>
        <v>10</v>
      </c>
      <c r="P13" s="22"/>
      <c r="Q13" s="22">
        <f>IF(AD13+Z13+AH13+V13=0,"",AD13+Z13+AH13+V13)</f>
        <v>1237</v>
      </c>
      <c r="S13" t="s">
        <v>32</v>
      </c>
      <c r="T13">
        <v>2</v>
      </c>
      <c r="V13">
        <v>213</v>
      </c>
      <c r="X13">
        <v>3</v>
      </c>
      <c r="Z13">
        <v>434</v>
      </c>
      <c r="AB13">
        <v>4</v>
      </c>
      <c r="AD13">
        <v>477</v>
      </c>
      <c r="AF13">
        <v>1</v>
      </c>
      <c r="AH13">
        <v>113</v>
      </c>
    </row>
    <row r="14" spans="1:34" ht="10.5" customHeight="1" x14ac:dyDescent="0.25">
      <c r="A14" s="7"/>
      <c r="C14" s="11"/>
      <c r="D14" s="11"/>
      <c r="E14" s="11"/>
      <c r="G14" s="5"/>
      <c r="H14" s="5"/>
      <c r="I14" s="5"/>
      <c r="J14" s="6"/>
      <c r="K14" s="5"/>
      <c r="L14" s="5"/>
      <c r="M14" s="5"/>
      <c r="N14" s="6"/>
      <c r="O14" s="22" t="str">
        <f>IF(AB14+X14+AF14+T14=0,"",AB14+X14+AF14+T14)</f>
        <v/>
      </c>
      <c r="P14" s="22"/>
      <c r="Q14" s="22" t="str">
        <f>IF(AD14+Z14+AH14+V14=0,"",AD14+Z14+AH14+V14)</f>
        <v/>
      </c>
    </row>
    <row r="15" spans="1:34" ht="18" x14ac:dyDescent="0.25">
      <c r="A15" s="7" t="str">
        <f>S15</f>
        <v>The Luxury Collection</v>
      </c>
      <c r="B15" s="7"/>
      <c r="C15" s="11">
        <f>IF(T15=0,"",T15)</f>
        <v>1</v>
      </c>
      <c r="D15" s="11"/>
      <c r="E15" s="11">
        <f>IF(V15=0,"",V15)</f>
        <v>192</v>
      </c>
      <c r="G15" s="22">
        <f>IF(X15+T15=0,"",X15+T15)</f>
        <v>1</v>
      </c>
      <c r="H15" s="22"/>
      <c r="I15" s="22">
        <f>IF(Z15+V15=0,"",Z15+V15)</f>
        <v>192</v>
      </c>
      <c r="J15" s="6"/>
      <c r="K15" s="22">
        <f>IF(X15+T15+AB15=0,"",X15+T15+AB15)</f>
        <v>2</v>
      </c>
      <c r="L15" s="22"/>
      <c r="M15" s="22">
        <f>IF(Z15+V15+AD15=0,"",Z15+V15+AD15)</f>
        <v>394</v>
      </c>
      <c r="N15" s="6"/>
      <c r="O15" s="22">
        <f>IF(AB15+X15+AF15+T15=0,"",AB15+X15+AF15+T15)</f>
        <v>2</v>
      </c>
      <c r="P15" s="22"/>
      <c r="Q15" s="22">
        <f>IF(AD15+Z15+AH15+V15=0,"",AD15+Z15+AH15+V15)</f>
        <v>492</v>
      </c>
      <c r="S15" t="s">
        <v>54</v>
      </c>
      <c r="T15">
        <v>1</v>
      </c>
      <c r="V15">
        <v>192</v>
      </c>
      <c r="AB15">
        <v>1</v>
      </c>
      <c r="AD15">
        <v>202</v>
      </c>
      <c r="AH15">
        <v>98</v>
      </c>
    </row>
    <row r="16" spans="1:34" ht="10.5" customHeight="1" x14ac:dyDescent="0.25">
      <c r="A16" s="7"/>
      <c r="C16" s="11"/>
      <c r="D16" s="11"/>
      <c r="E16" s="11"/>
      <c r="G16" s="5"/>
      <c r="H16" s="5"/>
      <c r="I16" s="5"/>
      <c r="J16" s="6"/>
      <c r="K16" s="5"/>
      <c r="L16" s="5"/>
      <c r="M16" s="5"/>
      <c r="N16" s="6"/>
      <c r="O16" s="22" t="str">
        <f>IF(AB16+X16+AF16+T16=0,"",AB16+X16+AF16+T16)</f>
        <v/>
      </c>
      <c r="P16" s="22"/>
      <c r="Q16" s="22" t="str">
        <f>IF(AD16+Z16+AH16+V16=0,"",AD16+Z16+AH16+V16)</f>
        <v/>
      </c>
    </row>
    <row r="17" spans="1:34" ht="18" x14ac:dyDescent="0.25">
      <c r="A17" s="7" t="str">
        <f>S17</f>
        <v>Le Meridien</v>
      </c>
      <c r="B17" s="7"/>
      <c r="C17" s="11">
        <f>IF(T17=0,"",T17)</f>
        <v>1</v>
      </c>
      <c r="D17" s="11"/>
      <c r="E17" s="11">
        <f>IF(V17=0,"",V17)</f>
        <v>730</v>
      </c>
      <c r="G17" s="22">
        <f>IF(X17+T17=0,"",X17+T17)</f>
        <v>1</v>
      </c>
      <c r="H17" s="22"/>
      <c r="I17" s="22">
        <f>IF(Z17+V17=0,"",Z17+V17)</f>
        <v>730</v>
      </c>
      <c r="J17" s="6"/>
      <c r="K17" s="22">
        <f>IF(X17+T17+AB17=0,"",X17+T17+AB17)</f>
        <v>1</v>
      </c>
      <c r="L17" s="22"/>
      <c r="M17" s="22">
        <f>IF(Z17+V17+AD17=0,"",Z17+V17+AD17)</f>
        <v>730</v>
      </c>
      <c r="N17" s="6"/>
      <c r="O17" s="22">
        <f>IF(AB17+X17+AF17+T17=0,"",AB17+X17+AF17+T17)</f>
        <v>2</v>
      </c>
      <c r="P17" s="22"/>
      <c r="Q17" s="22">
        <f>IF(AD17+Z17+AH17+V17=0,"",AD17+Z17+AH17+V17)</f>
        <v>838</v>
      </c>
      <c r="S17" t="s">
        <v>42</v>
      </c>
      <c r="T17">
        <v>1</v>
      </c>
      <c r="V17">
        <v>730</v>
      </c>
      <c r="AF17">
        <v>1</v>
      </c>
      <c r="AH17">
        <v>108</v>
      </c>
    </row>
    <row r="18" spans="1:34" ht="10.5" customHeight="1" x14ac:dyDescent="0.25">
      <c r="A18" s="7"/>
      <c r="C18" s="11"/>
      <c r="D18" s="11"/>
      <c r="E18" s="11"/>
      <c r="G18" s="5"/>
      <c r="H18" s="5"/>
      <c r="I18" s="5"/>
      <c r="J18" s="6"/>
      <c r="K18" s="5"/>
      <c r="L18" s="5"/>
      <c r="M18" s="5"/>
      <c r="N18" s="6"/>
      <c r="O18" s="22" t="str">
        <f>IF(AB18+X18+AF18+T18=0,"",AB18+X18+AF18+T18)</f>
        <v/>
      </c>
      <c r="P18" s="22"/>
      <c r="Q18" s="22" t="str">
        <f>IF(AD18+Z18+AH18+V18=0,"",AD18+Z18+AH18+V18)</f>
        <v/>
      </c>
    </row>
    <row r="19" spans="1:34" ht="18" x14ac:dyDescent="0.25">
      <c r="A19" s="7" t="str">
        <f>S19</f>
        <v>Marriott Hotels</v>
      </c>
      <c r="B19" s="7"/>
      <c r="C19" s="11">
        <f>IF(T19=0,"",T19)</f>
        <v>3</v>
      </c>
      <c r="D19" s="11"/>
      <c r="E19" s="11">
        <f>IF(V19=0,"",V19)</f>
        <v>691</v>
      </c>
      <c r="G19" s="22">
        <f>IF(X19+T19=0,"",X19+T19)</f>
        <v>4</v>
      </c>
      <c r="H19" s="22"/>
      <c r="I19" s="22">
        <f>IF(Z19+V19=0,"",Z19+V19)</f>
        <v>1119</v>
      </c>
      <c r="J19" s="6"/>
      <c r="K19" s="22">
        <f>IF(X19+T19+AB19=0,"",X19+T19+AB19)</f>
        <v>14</v>
      </c>
      <c r="L19" s="22"/>
      <c r="M19" s="22">
        <f>IF(Z19+V19+AD19=0,"",Z19+V19+AD19)</f>
        <v>3611</v>
      </c>
      <c r="N19" s="6"/>
      <c r="O19" s="22">
        <f>IF(AB19+X19+AF19+T19=0,"",AB19+X19+AF19+T19)</f>
        <v>16</v>
      </c>
      <c r="P19" s="22"/>
      <c r="Q19" s="22">
        <f>IF(AD19+Z19+AH19+V19=0,"",AD19+Z19+AH19+V19)</f>
        <v>4027</v>
      </c>
      <c r="S19" t="s">
        <v>23</v>
      </c>
      <c r="T19">
        <v>3</v>
      </c>
      <c r="V19">
        <v>691</v>
      </c>
      <c r="X19">
        <v>1</v>
      </c>
      <c r="Z19">
        <v>428</v>
      </c>
      <c r="AB19">
        <v>10</v>
      </c>
      <c r="AD19">
        <v>2492</v>
      </c>
      <c r="AF19">
        <v>2</v>
      </c>
      <c r="AH19">
        <v>416</v>
      </c>
    </row>
    <row r="20" spans="1:34" ht="10.5" customHeight="1" x14ac:dyDescent="0.25">
      <c r="A20" s="7"/>
      <c r="C20" s="11"/>
      <c r="D20" s="11"/>
      <c r="E20" s="11"/>
      <c r="G20" s="5"/>
      <c r="H20" s="5"/>
      <c r="I20" s="5"/>
      <c r="J20" s="6"/>
      <c r="K20" s="5"/>
      <c r="L20" s="5"/>
      <c r="M20" s="5"/>
      <c r="N20" s="6"/>
      <c r="O20" s="22" t="str">
        <f>IF(AB20+X20+AF20+T20=0,"",AB20+X20+AF20+T20)</f>
        <v/>
      </c>
      <c r="P20" s="22"/>
      <c r="Q20" s="22" t="str">
        <f>IF(AD20+Z20+AH20+V20=0,"",AD20+Z20+AH20+V20)</f>
        <v/>
      </c>
    </row>
    <row r="21" spans="1:34" ht="18" x14ac:dyDescent="0.25">
      <c r="A21" s="7" t="str">
        <f>S21</f>
        <v>Protea Hotels</v>
      </c>
      <c r="B21" s="7"/>
      <c r="C21" s="11">
        <f>IF(T21=0,"",T21)</f>
        <v>1</v>
      </c>
      <c r="D21" s="11"/>
      <c r="E21" s="11">
        <f>IF(V21=0,"",V21)</f>
        <v>13</v>
      </c>
      <c r="G21" s="5">
        <f>IF(X21+T21=0,"",X21+T21)</f>
        <v>1</v>
      </c>
      <c r="H21" s="5"/>
      <c r="I21" s="5">
        <f>IF(Z21+V21=0,"",Z21+V21)</f>
        <v>13</v>
      </c>
      <c r="J21" s="6"/>
      <c r="K21" s="5">
        <f>IF(X21+T21+AB21=0,"",X21+T21+AB21)</f>
        <v>2</v>
      </c>
      <c r="L21" s="5"/>
      <c r="M21" s="5">
        <f>IF(Z21+V21+AD21=0,"",Z21+V21+AD21)</f>
        <v>158</v>
      </c>
      <c r="N21" s="6"/>
      <c r="O21" s="22">
        <f>IF(AB21+X21+AF21+T21=0,"",AB21+X21+AF21+T21)</f>
        <v>2</v>
      </c>
      <c r="P21" s="22"/>
      <c r="Q21" s="22">
        <f>IF(AD21+Z21+AH21+V21=0,"",AD21+Z21+AH21+V21)</f>
        <v>158</v>
      </c>
      <c r="S21" t="s">
        <v>8</v>
      </c>
      <c r="T21">
        <v>1</v>
      </c>
      <c r="V21">
        <v>13</v>
      </c>
      <c r="AB21">
        <v>1</v>
      </c>
      <c r="AD21">
        <v>145</v>
      </c>
    </row>
    <row r="22" spans="1:34" ht="10.5" customHeight="1" x14ac:dyDescent="0.25">
      <c r="A22" s="7"/>
      <c r="C22" s="11"/>
      <c r="D22" s="11"/>
      <c r="E22" s="11"/>
      <c r="G22" s="5"/>
      <c r="H22" s="5"/>
      <c r="I22" s="5"/>
      <c r="J22" s="6"/>
      <c r="K22" s="5"/>
      <c r="L22" s="5"/>
      <c r="M22" s="5"/>
      <c r="N22" s="6"/>
      <c r="O22" s="22" t="str">
        <f>IF(AB22+X22+AF22+T22=0,"",AB22+X22+AF22+T22)</f>
        <v/>
      </c>
      <c r="P22" s="22"/>
      <c r="Q22" s="22" t="str">
        <f>IF(AD22+Z22+AH22+V22=0,"",AD22+Z22+AH22+V22)</f>
        <v/>
      </c>
    </row>
    <row r="23" spans="1:34" ht="18" x14ac:dyDescent="0.25">
      <c r="A23" s="7" t="str">
        <f>S23</f>
        <v>Sheraton</v>
      </c>
      <c r="B23" s="7"/>
      <c r="C23" s="11">
        <f>IF(T23=0,"",T23)</f>
        <v>3</v>
      </c>
      <c r="D23" s="11"/>
      <c r="E23" s="11">
        <f>IF(V23=0,"",V23)</f>
        <v>890</v>
      </c>
      <c r="G23" s="22">
        <f>IF(X23+T23=0,"",X23+T23)</f>
        <v>5</v>
      </c>
      <c r="H23" s="22"/>
      <c r="I23" s="22">
        <f>IF(Z23+V23=0,"",Z23+V23)</f>
        <v>1348</v>
      </c>
      <c r="J23" s="6"/>
      <c r="K23" s="22">
        <f>IF(X23+T23+AB23=0,"",X23+T23+AB23)</f>
        <v>11</v>
      </c>
      <c r="L23" s="22"/>
      <c r="M23" s="22">
        <f>IF(Z23+V23+AD23=0,"",Z23+V23+AD23)</f>
        <v>2799</v>
      </c>
      <c r="N23" s="6"/>
      <c r="O23" s="22">
        <f>IF(AB23+X23+AF23+T23=0,"",AB23+X23+AF23+T23)</f>
        <v>16</v>
      </c>
      <c r="P23" s="22"/>
      <c r="Q23" s="22">
        <f>IF(AD23+Z23+AH23+V23=0,"",AD23+Z23+AH23+V23)</f>
        <v>5138</v>
      </c>
      <c r="S23" t="s">
        <v>33</v>
      </c>
      <c r="T23">
        <v>3</v>
      </c>
      <c r="V23">
        <v>890</v>
      </c>
      <c r="X23">
        <v>2</v>
      </c>
      <c r="Z23">
        <v>458</v>
      </c>
      <c r="AB23">
        <v>6</v>
      </c>
      <c r="AD23">
        <v>1451</v>
      </c>
      <c r="AF23">
        <v>5</v>
      </c>
      <c r="AH23">
        <v>2339</v>
      </c>
    </row>
    <row r="24" spans="1:34" ht="10.5" customHeight="1" x14ac:dyDescent="0.25">
      <c r="A24" s="7"/>
      <c r="C24" s="11"/>
      <c r="D24" s="11"/>
      <c r="E24" s="11"/>
      <c r="G24" s="5"/>
      <c r="H24" s="5"/>
      <c r="I24" s="5"/>
      <c r="J24" s="6"/>
      <c r="K24" s="5"/>
      <c r="L24" s="5"/>
      <c r="M24" s="5"/>
      <c r="N24" s="6"/>
      <c r="O24" s="22" t="str">
        <f>IF(AB24+X24+AF24+T24=0,"",AB24+X24+AF24+T24)</f>
        <v/>
      </c>
      <c r="P24" s="22"/>
      <c r="Q24" s="22" t="str">
        <f>IF(AD24+Z24+AH24+V24=0,"",AD24+Z24+AH24+V24)</f>
        <v/>
      </c>
    </row>
    <row r="25" spans="1:34" ht="18" x14ac:dyDescent="0.25">
      <c r="A25" s="7" t="str">
        <f>S25</f>
        <v>TownePlace Suites</v>
      </c>
      <c r="B25" s="7"/>
      <c r="C25" s="11">
        <f>IF(T25=0,"",T25)</f>
        <v>1</v>
      </c>
      <c r="D25" s="11"/>
      <c r="E25" s="11">
        <f>IF(V25=0,"",V25)</f>
        <v>96</v>
      </c>
      <c r="G25" s="22">
        <f>IF(X25+T25=0,"",X25+T25)</f>
        <v>5</v>
      </c>
      <c r="H25" s="22"/>
      <c r="I25" s="22">
        <f>IF(Z25+V25=0,"",Z25+V25)</f>
        <v>476</v>
      </c>
      <c r="J25" s="6"/>
      <c r="K25" s="22">
        <f>IF(X25+T25+AB25=0,"",X25+T25+AB25)</f>
        <v>5</v>
      </c>
      <c r="L25" s="22"/>
      <c r="M25" s="22">
        <f>IF(Z25+V25+AD25=0,"",Z25+V25+AD25)</f>
        <v>476</v>
      </c>
      <c r="N25" s="6"/>
      <c r="O25" s="22">
        <f>IF(AB25+X25+AF25+T25=0,"",AB25+X25+AF25+T25)</f>
        <v>7</v>
      </c>
      <c r="P25" s="22"/>
      <c r="Q25" s="22">
        <f>IF(AD25+Z25+AH25+V25=0,"",AD25+Z25+AH25+V25)</f>
        <v>697</v>
      </c>
      <c r="S25" t="s">
        <v>4</v>
      </c>
      <c r="T25">
        <v>1</v>
      </c>
      <c r="V25">
        <v>96</v>
      </c>
      <c r="X25">
        <v>4</v>
      </c>
      <c r="Z25">
        <v>380</v>
      </c>
      <c r="AF25">
        <v>2</v>
      </c>
      <c r="AH25">
        <v>221</v>
      </c>
    </row>
    <row r="26" spans="1:34" ht="10.5" customHeight="1" x14ac:dyDescent="0.25">
      <c r="C26" s="11"/>
      <c r="D26" s="11"/>
      <c r="E26" s="11"/>
      <c r="G26" s="22" t="str">
        <f>IF(X26+T26=0,"",X26+T26)</f>
        <v/>
      </c>
      <c r="H26" s="5"/>
      <c r="I26" s="5"/>
      <c r="J26" s="6"/>
      <c r="K26" s="5"/>
      <c r="L26" s="5"/>
      <c r="M26" s="5"/>
      <c r="N26" s="6"/>
      <c r="O26" s="22" t="str">
        <f>IF(AB26+X26+AF26+T26=0,"",AB26+X26+AF26+T26)</f>
        <v/>
      </c>
      <c r="P26" s="22"/>
      <c r="Q26" s="22" t="str">
        <f>IF(AD26+Z26+AH26+V26=0,"",AD26+Z26+AH26+V26)</f>
        <v/>
      </c>
    </row>
    <row r="27" spans="1:34" ht="18" x14ac:dyDescent="0.25">
      <c r="A27" s="7" t="s">
        <v>2</v>
      </c>
      <c r="B27" s="7"/>
      <c r="C27" s="11" t="str">
        <f>IF(T27=0,"",T27)</f>
        <v/>
      </c>
      <c r="D27" s="11"/>
      <c r="E27" s="11" t="str">
        <f>IF(V27=0,"",V27)</f>
        <v/>
      </c>
      <c r="G27" s="22">
        <f>IF(X27+T27=0,"",X27+T27)</f>
        <v>1</v>
      </c>
      <c r="H27" s="5"/>
      <c r="I27" s="5">
        <f>IF(Z27+V27=0,"",Z27+V27)</f>
        <v>72</v>
      </c>
      <c r="J27" s="6"/>
      <c r="K27" s="5">
        <f>IF(X27+T27+AB27=0,"",X27+T27+AB27)</f>
        <v>2</v>
      </c>
      <c r="L27" s="5"/>
      <c r="M27" s="5">
        <f>IF(Z27+V27+AD27=0,"",Z27+V27+AD27)</f>
        <v>154</v>
      </c>
      <c r="N27" s="6"/>
      <c r="O27" s="22">
        <f>IF(AB27+X27+AF27+T27=0,"",AB27+X27+AF27+T27)</f>
        <v>2</v>
      </c>
      <c r="P27" s="22"/>
      <c r="Q27" s="22">
        <f>IF(AD27+Z27+AH27+V27=0,"",AD27+Z27+AH27+V27)</f>
        <v>154</v>
      </c>
      <c r="S27" t="str">
        <f>A27</f>
        <v>Autograph Collection</v>
      </c>
      <c r="X27">
        <v>1</v>
      </c>
      <c r="Z27">
        <v>72</v>
      </c>
      <c r="AB27">
        <v>1</v>
      </c>
      <c r="AD27">
        <v>82</v>
      </c>
    </row>
    <row r="28" spans="1:34" ht="10.5" customHeight="1" x14ac:dyDescent="0.25">
      <c r="A28" s="7"/>
      <c r="B28" s="7"/>
      <c r="C28" s="11"/>
      <c r="D28" s="11"/>
      <c r="E28" s="11"/>
      <c r="G28" s="22" t="str">
        <f>IF(X28+T28=0,"",X28+T28)</f>
        <v/>
      </c>
      <c r="H28" s="5"/>
      <c r="I28" s="5" t="str">
        <f>IF(Z28+V28=0,"",Z28+V28)</f>
        <v/>
      </c>
      <c r="J28" s="6"/>
      <c r="K28" s="5"/>
      <c r="L28" s="5"/>
      <c r="M28" s="5"/>
      <c r="N28" s="6"/>
      <c r="O28" s="22" t="str">
        <f>IF(AB28+X28+AF28+T28=0,"",AB28+X28+AF28+T28)</f>
        <v/>
      </c>
      <c r="P28" s="22"/>
      <c r="Q28" s="22" t="str">
        <f>IF(AD28+Z28+AH28+V28=0,"",AD28+Z28+AH28+V28)</f>
        <v/>
      </c>
    </row>
    <row r="29" spans="1:34" ht="18" x14ac:dyDescent="0.25">
      <c r="A29" s="7" t="s">
        <v>50</v>
      </c>
      <c r="B29" s="7"/>
      <c r="C29" s="8" t="str">
        <f>IF(T29=0,"",T29)</f>
        <v/>
      </c>
      <c r="D29" s="8"/>
      <c r="E29" s="8" t="str">
        <f>IF(V29=0,"",V29)</f>
        <v/>
      </c>
      <c r="G29" s="22">
        <f>IF(X29+T29=0,"",X29+T29)</f>
        <v>1</v>
      </c>
      <c r="H29" s="5"/>
      <c r="I29" s="5">
        <f>IF(Z29+V29=0,"",Z29+V29)</f>
        <v>121</v>
      </c>
      <c r="J29" s="6"/>
      <c r="K29" s="5">
        <f>IF(X29+T29+AB29=0,"",X29+T29+AB29)</f>
        <v>1</v>
      </c>
      <c r="L29" s="5"/>
      <c r="M29" s="5">
        <f>IF(Z29+V29+AD29=0,"",Z29+V29+AD29)</f>
        <v>121</v>
      </c>
      <c r="N29" s="6"/>
      <c r="O29" s="22">
        <f>IF(AB29+X29+AF29+T29=0,"",AB29+X29+AF29+T29)</f>
        <v>1</v>
      </c>
      <c r="P29" s="22"/>
      <c r="Q29" s="22">
        <f>IF(AD29+Z29+AH29+V29=0,"",AD29+Z29+AH29+V29)</f>
        <v>121</v>
      </c>
      <c r="S29" t="str">
        <f>A29</f>
        <v>Element</v>
      </c>
      <c r="X29">
        <v>1</v>
      </c>
      <c r="Z29">
        <v>121</v>
      </c>
    </row>
    <row r="30" spans="1:34" ht="10.5" customHeight="1" x14ac:dyDescent="0.25">
      <c r="A30" s="7"/>
      <c r="B30" s="7"/>
      <c r="C30" s="8"/>
      <c r="D30" s="8"/>
      <c r="E30" s="8"/>
      <c r="G30" s="22" t="str">
        <f>IF(X30+T30=0,"",X30+T30)</f>
        <v/>
      </c>
      <c r="H30" s="5"/>
      <c r="I30" s="5" t="str">
        <f>IF(Z30+V30=0,"",Z30+V30)</f>
        <v/>
      </c>
      <c r="J30" s="6"/>
      <c r="K30" s="5"/>
      <c r="L30" s="5"/>
      <c r="M30" s="5"/>
      <c r="N30" s="6"/>
      <c r="O30" s="22" t="str">
        <f>IF(AB30+X30+AF30+T30=0,"",AB30+X30+AF30+T30)</f>
        <v/>
      </c>
      <c r="P30" s="22"/>
      <c r="Q30" s="22" t="str">
        <f>IF(AD30+Z30+AH30+V30=0,"",AD30+Z30+AH30+V30)</f>
        <v/>
      </c>
    </row>
    <row r="31" spans="1:34" ht="18" x14ac:dyDescent="0.25">
      <c r="A31" s="7" t="s">
        <v>49</v>
      </c>
      <c r="B31" s="7"/>
      <c r="C31" s="8" t="str">
        <f>IF(T31=0,"",T31)</f>
        <v/>
      </c>
      <c r="D31" s="8"/>
      <c r="E31" s="8" t="str">
        <f>IF(V31=0,"",V31)</f>
        <v/>
      </c>
      <c r="G31" s="5">
        <f>IF(X31+T31=0,"",X31+T31)</f>
        <v>4</v>
      </c>
      <c r="H31" s="5"/>
      <c r="I31" s="5">
        <f>IF(Z31+V31=0,"",Z31+V31)</f>
        <v>410</v>
      </c>
      <c r="J31" s="6"/>
      <c r="K31" s="5">
        <f>IF(X31+T31+AB31=0,"",X31+T31+AB31)</f>
        <v>4</v>
      </c>
      <c r="L31" s="5"/>
      <c r="M31" s="5">
        <f>IF(Z31+V31+AD31=0,"",Z31+V31+AD31)</f>
        <v>410</v>
      </c>
      <c r="N31" s="6"/>
      <c r="O31" s="22">
        <f>IF(AB31+X31+AF31+T31=0,"",AB31+X31+AF31+T31)</f>
        <v>7</v>
      </c>
      <c r="P31" s="22"/>
      <c r="Q31" s="22">
        <f>IF(AD31+Z31+AH31+V31=0,"",AD31+Z31+AH31+V31)</f>
        <v>724</v>
      </c>
      <c r="S31" t="str">
        <f>A31</f>
        <v>Fairfield by Marriott</v>
      </c>
      <c r="X31">
        <v>4</v>
      </c>
      <c r="Z31">
        <v>410</v>
      </c>
      <c r="AF31">
        <v>3</v>
      </c>
      <c r="AH31">
        <v>314</v>
      </c>
    </row>
    <row r="32" spans="1:34" ht="10.5" customHeight="1" x14ac:dyDescent="0.25">
      <c r="A32" s="7"/>
      <c r="B32" s="7"/>
      <c r="C32" s="8"/>
      <c r="D32" s="8"/>
      <c r="E32" s="8"/>
      <c r="G32" s="5" t="str">
        <f>IF(X32+T32=0,"",X32+T32)</f>
        <v/>
      </c>
      <c r="H32" s="5"/>
      <c r="I32" s="5" t="str">
        <f>IF(Z32+V32=0,"",Z32+V32)</f>
        <v/>
      </c>
      <c r="J32" s="6"/>
      <c r="K32" s="5"/>
      <c r="L32" s="5"/>
      <c r="M32" s="5"/>
      <c r="N32" s="6"/>
      <c r="O32" s="22" t="str">
        <f>IF(AB32+X32+AF32+T32=0,"",AB32+X32+AF32+T32)</f>
        <v/>
      </c>
      <c r="P32" s="22"/>
      <c r="Q32" s="22" t="str">
        <f>IF(AD32+Z32+AH32+V32=0,"",AD32+Z32+AH32+V32)</f>
        <v/>
      </c>
    </row>
    <row r="33" spans="1:34" ht="18" x14ac:dyDescent="0.25">
      <c r="A33" s="7" t="s">
        <v>10</v>
      </c>
      <c r="B33" s="7"/>
      <c r="C33" s="8" t="str">
        <f>IF(T33=0,"",T33)</f>
        <v/>
      </c>
      <c r="D33" s="8"/>
      <c r="E33" s="8" t="str">
        <f>IF(V33=0,"",V33)</f>
        <v/>
      </c>
      <c r="G33" s="5">
        <f>IF(X33+T33=0,"",X33+T33)</f>
        <v>2</v>
      </c>
      <c r="H33" s="5"/>
      <c r="I33" s="5">
        <f>IF(Z33+V33=0,"",Z33+V33)</f>
        <v>179</v>
      </c>
      <c r="J33" s="6"/>
      <c r="K33" s="5">
        <f>IF(X33+T33+AB33=0,"",X33+T33+AB33)</f>
        <v>4</v>
      </c>
      <c r="L33" s="5"/>
      <c r="M33" s="5">
        <f>IF(Z33+V33+AD33=0,"",Z33+V33+AD33)</f>
        <v>447</v>
      </c>
      <c r="N33" s="6"/>
      <c r="O33" s="22">
        <f>IF(AB33+X33+AF33+T33=0,"",AB33+X33+AF33+T33)</f>
        <v>6</v>
      </c>
      <c r="P33" s="22"/>
      <c r="Q33" s="22">
        <f>IF(AD33+Z33+AH33+V33=0,"",AD33+Z33+AH33+V33)</f>
        <v>837</v>
      </c>
      <c r="S33" s="39" t="str">
        <f>A33</f>
        <v>Residence Inn</v>
      </c>
      <c r="X33">
        <v>2</v>
      </c>
      <c r="Z33">
        <v>179</v>
      </c>
      <c r="AB33">
        <v>2</v>
      </c>
      <c r="AD33">
        <v>268</v>
      </c>
      <c r="AF33">
        <v>2</v>
      </c>
      <c r="AH33">
        <v>390</v>
      </c>
    </row>
    <row r="34" spans="1:34" ht="10.5" customHeight="1" x14ac:dyDescent="0.25">
      <c r="A34" s="7"/>
      <c r="B34" s="7"/>
      <c r="C34" s="8"/>
      <c r="D34" s="8"/>
      <c r="E34" s="8"/>
      <c r="G34" s="5"/>
      <c r="H34" s="5"/>
      <c r="I34" s="5"/>
      <c r="J34" s="6"/>
      <c r="K34" s="5"/>
      <c r="L34" s="5"/>
      <c r="M34" s="5"/>
      <c r="N34" s="6"/>
      <c r="O34" s="22" t="str">
        <f>IF(AB34+X34+AF34+T34=0,"",AB34+X34+AF34+T34)</f>
        <v/>
      </c>
      <c r="P34" s="22"/>
      <c r="Q34" s="22" t="str">
        <f>IF(AD34+Z34+AH34+V34=0,"",AD34+Z34+AH34+V34)</f>
        <v/>
      </c>
      <c r="S34" s="39"/>
    </row>
    <row r="35" spans="1:34" ht="18" x14ac:dyDescent="0.25">
      <c r="A35" s="7" t="s">
        <v>40</v>
      </c>
      <c r="B35" s="7"/>
      <c r="C35" s="8" t="str">
        <f>IF(T35=0,"",T35)</f>
        <v/>
      </c>
      <c r="D35" s="8"/>
      <c r="E35" s="8" t="str">
        <f>IF(V35=0,"",V35)</f>
        <v/>
      </c>
      <c r="G35" s="5">
        <f>IF(X35+T35=0,"",X35+T35)</f>
        <v>2</v>
      </c>
      <c r="H35" s="5"/>
      <c r="I35" s="5">
        <f>IF(Z35+V35=0,"",Z35+V35)</f>
        <v>362</v>
      </c>
      <c r="J35" s="6"/>
      <c r="K35" s="5">
        <f>IF(X35+T35+AB35=0,"",X35+T35+AB35)</f>
        <v>2</v>
      </c>
      <c r="L35" s="5"/>
      <c r="M35" s="5">
        <f>IF(Z35+V35+AD35=0,"",Z35+V35+AD35)</f>
        <v>362</v>
      </c>
      <c r="N35" s="6"/>
      <c r="O35" s="22">
        <f>IF(AB35+X35+AF35+T35=0,"",AB35+X35+AF35+T35)</f>
        <v>3</v>
      </c>
      <c r="P35" s="22"/>
      <c r="Q35" s="22">
        <f>IF(AD35+Z35+AH35+V35=0,"",AD35+Z35+AH35+V35)</f>
        <v>586</v>
      </c>
      <c r="S35" s="39" t="str">
        <f>A35</f>
        <v>Tribute Portfolio</v>
      </c>
      <c r="X35">
        <v>2</v>
      </c>
      <c r="Z35">
        <v>362</v>
      </c>
      <c r="AF35">
        <v>1</v>
      </c>
      <c r="AH35">
        <v>224</v>
      </c>
    </row>
    <row r="36" spans="1:34" ht="10.5" customHeight="1" x14ac:dyDescent="0.25">
      <c r="A36" s="7"/>
      <c r="B36" s="7"/>
      <c r="C36" s="8"/>
      <c r="D36" s="8"/>
      <c r="E36" s="8"/>
      <c r="G36" s="5"/>
      <c r="H36" s="5"/>
      <c r="I36" s="5"/>
      <c r="J36" s="6"/>
      <c r="K36" s="5"/>
      <c r="L36" s="5"/>
      <c r="M36" s="5"/>
      <c r="N36" s="6"/>
      <c r="O36" s="22" t="str">
        <f>IF(AB36+X36+AF36+T36=0,"",AB36+X36+AF36+T36)</f>
        <v/>
      </c>
      <c r="P36" s="22"/>
      <c r="Q36" s="22" t="str">
        <f>IF(AD36+Z36+AH36+V36=0,"",AD36+Z36+AH36+V36)</f>
        <v/>
      </c>
      <c r="S36" s="39"/>
    </row>
    <row r="37" spans="1:34" ht="18" x14ac:dyDescent="0.25">
      <c r="A37" s="7" t="s">
        <v>52</v>
      </c>
      <c r="B37" s="7"/>
      <c r="C37" s="8" t="str">
        <f>IF(T37=0,"",T37)</f>
        <v/>
      </c>
      <c r="D37" s="8"/>
      <c r="E37" s="8" t="str">
        <f>IF(V37=0,"",V37)</f>
        <v/>
      </c>
      <c r="G37" s="5" t="str">
        <f>IF(X37+T37=0,"",X37+T37)</f>
        <v/>
      </c>
      <c r="H37" s="5"/>
      <c r="I37" s="5" t="str">
        <f>IF(Z37+V37=0,"",Z37+V37)</f>
        <v/>
      </c>
      <c r="J37" s="6"/>
      <c r="K37" s="5">
        <f>IF(X37+T37+AB37=0,"",X37+T37+AB37)</f>
        <v>3</v>
      </c>
      <c r="L37" s="5"/>
      <c r="M37" s="5">
        <f>IF(Z37+V37+AD37=0,"",Z37+V37+AD37)</f>
        <v>652</v>
      </c>
      <c r="N37" s="6"/>
      <c r="O37" s="22">
        <f>IF(AB37+X37+AF37+T37=0,"",AB37+X37+AF37+T37)</f>
        <v>4</v>
      </c>
      <c r="P37" s="22"/>
      <c r="Q37" s="22">
        <f>IF(AD37+Z37+AH37+V37=0,"",AD37+Z37+AH37+V37)</f>
        <v>913</v>
      </c>
      <c r="S37" s="39" t="str">
        <f>A37</f>
        <v>Renaissance Hotels</v>
      </c>
      <c r="AB37">
        <v>3</v>
      </c>
      <c r="AD37">
        <v>652</v>
      </c>
      <c r="AF37">
        <v>1</v>
      </c>
      <c r="AH37">
        <v>261</v>
      </c>
    </row>
    <row r="38" spans="1:34" ht="10.5" customHeight="1" x14ac:dyDescent="0.25">
      <c r="A38" s="7"/>
      <c r="B38" s="7"/>
      <c r="C38" s="8"/>
      <c r="D38" s="8"/>
      <c r="E38" s="8"/>
      <c r="G38" s="5"/>
      <c r="H38" s="5"/>
      <c r="I38" s="5"/>
      <c r="J38" s="6"/>
      <c r="K38" s="5"/>
      <c r="L38" s="5"/>
      <c r="M38" s="5"/>
      <c r="N38" s="6"/>
      <c r="O38" s="22" t="str">
        <f>IF(AB38+X38+AF38+T38=0,"",AB38+X38+AF38+T38)</f>
        <v/>
      </c>
      <c r="P38" s="22"/>
      <c r="Q38" s="22" t="str">
        <f>IF(AD38+Z38+AH38+V38=0,"",AD38+Z38+AH38+V38)</f>
        <v/>
      </c>
      <c r="S38" s="39"/>
    </row>
    <row r="39" spans="1:34" ht="18" x14ac:dyDescent="0.25">
      <c r="A39" s="7" t="s">
        <v>34</v>
      </c>
      <c r="B39" s="7"/>
      <c r="C39" s="8" t="str">
        <f>IF(T39=0,"",T39)</f>
        <v/>
      </c>
      <c r="D39" s="8"/>
      <c r="E39" s="8" t="str">
        <f>IF(V39=0,"",V39)</f>
        <v/>
      </c>
      <c r="G39" s="5"/>
      <c r="H39" s="5"/>
      <c r="I39" s="5"/>
      <c r="J39" s="6"/>
      <c r="K39" s="5">
        <f>IF(X39+T39+AB39=0,"",X39+T39+AB39)</f>
        <v>2</v>
      </c>
      <c r="L39" s="5"/>
      <c r="M39" s="5">
        <f>IF(Z39+V39+AD39=0,"",Z39+V39+AD39)</f>
        <v>697</v>
      </c>
      <c r="N39" s="6"/>
      <c r="O39" s="22">
        <f>IF(AB39+X39+AF39+T39=0,"",AB39+X39+AF39+T39)</f>
        <v>2</v>
      </c>
      <c r="P39" s="22"/>
      <c r="Q39" s="22">
        <f>IF(AD39+Z39+AH39+V39=0,"",AD39+Z39+AH39+V39)</f>
        <v>697</v>
      </c>
      <c r="S39" s="39" t="str">
        <f>A39</f>
        <v>Ritz Carlton</v>
      </c>
      <c r="AB39">
        <v>2</v>
      </c>
      <c r="AD39">
        <v>697</v>
      </c>
    </row>
    <row r="40" spans="1:34" ht="10.5" customHeight="1" x14ac:dyDescent="0.25">
      <c r="A40" s="7"/>
      <c r="B40" s="7"/>
      <c r="C40" s="8"/>
      <c r="D40" s="8"/>
      <c r="E40" s="8"/>
      <c r="G40" s="5"/>
      <c r="H40" s="5"/>
      <c r="I40" s="5"/>
      <c r="J40" s="6"/>
      <c r="K40" s="5"/>
      <c r="L40" s="5"/>
      <c r="M40" s="5"/>
      <c r="N40" s="6"/>
      <c r="O40" s="22" t="str">
        <f>IF(AB40+X40+AF40+T40=0,"",AB40+X40+AF40+T40)</f>
        <v/>
      </c>
      <c r="P40" s="22"/>
      <c r="Q40" s="22" t="str">
        <f>IF(AD40+Z40+AH40+V40=0,"",AD40+Z40+AH40+V40)</f>
        <v/>
      </c>
      <c r="S40" s="39"/>
    </row>
    <row r="41" spans="1:34" ht="18" x14ac:dyDescent="0.25">
      <c r="A41" s="7" t="s">
        <v>48</v>
      </c>
      <c r="B41" s="7"/>
      <c r="C41" s="8" t="str">
        <f>IF(T41=0,"",T41)</f>
        <v/>
      </c>
      <c r="D41" s="8"/>
      <c r="E41" s="8" t="str">
        <f>IF(V41=0,"",V41)</f>
        <v/>
      </c>
      <c r="G41" s="5"/>
      <c r="H41" s="5"/>
      <c r="I41" s="5"/>
      <c r="J41" s="6"/>
      <c r="K41" s="5">
        <f>IF(X41+T41+AB41=0,"",X41+T41+AB41)</f>
        <v>1</v>
      </c>
      <c r="L41" s="5"/>
      <c r="M41" s="5">
        <f>IF(Z41+V41+AD41=0,"",Z41+V41+AD41)</f>
        <v>209</v>
      </c>
      <c r="N41" s="6"/>
      <c r="O41" s="22">
        <f>IF(AB41+X41+AF41+T41=0,"",AB41+X41+AF41+T41)</f>
        <v>1</v>
      </c>
      <c r="P41" s="22"/>
      <c r="Q41" s="22">
        <f>IF(AD41+Z41+AH41+V41=0,"",AD41+Z41+AH41+V41)</f>
        <v>209</v>
      </c>
      <c r="S41" s="39" t="str">
        <f>A41</f>
        <v>St. Regis</v>
      </c>
      <c r="AB41">
        <v>1</v>
      </c>
      <c r="AD41">
        <v>209</v>
      </c>
    </row>
    <row r="42" spans="1:34" ht="10.5" customHeight="1" x14ac:dyDescent="0.25">
      <c r="A42" s="7"/>
      <c r="B42" s="7"/>
      <c r="C42" s="8"/>
      <c r="D42" s="8"/>
      <c r="E42" s="8"/>
      <c r="G42" s="5"/>
      <c r="H42" s="5"/>
      <c r="I42" s="5"/>
      <c r="J42" s="6"/>
      <c r="K42" s="5"/>
      <c r="L42" s="5"/>
      <c r="M42" s="5"/>
      <c r="N42" s="6"/>
      <c r="O42" s="22" t="str">
        <f>IF(AB42+X42+AF42+T42=0,"",AB42+X42+AF42+T42)</f>
        <v/>
      </c>
      <c r="P42" s="22"/>
      <c r="Q42" s="22" t="str">
        <f>IF(AD42+Z42+AH42+V42=0,"",AD42+Z42+AH42+V42)</f>
        <v/>
      </c>
      <c r="S42" s="39" t="s">
        <v>26</v>
      </c>
    </row>
    <row r="43" spans="1:34" ht="18.75" thickBot="1" x14ac:dyDescent="0.3">
      <c r="A43" s="9" t="s">
        <v>0</v>
      </c>
      <c r="B43" s="9"/>
      <c r="C43" s="4">
        <f>SUM(C7:C42)</f>
        <v>16</v>
      </c>
      <c r="D43" s="8"/>
      <c r="E43" s="4">
        <f>SUM(E7:E42)</f>
        <v>3494</v>
      </c>
      <c r="G43" s="4">
        <f>SUM(G7:G42)</f>
        <v>41</v>
      </c>
      <c r="H43" s="5"/>
      <c r="I43" s="4">
        <f>SUM(I7:I42)</f>
        <v>7155</v>
      </c>
      <c r="J43" s="6"/>
      <c r="K43" s="4">
        <f>SUM(K7:K42)</f>
        <v>76</v>
      </c>
      <c r="L43" s="5"/>
      <c r="M43" s="4">
        <f>SUM(M7:M42)</f>
        <v>14595</v>
      </c>
      <c r="N43" s="6"/>
      <c r="O43" s="4">
        <f>SUM(O7:O42)</f>
        <v>94</v>
      </c>
      <c r="P43" s="5"/>
      <c r="Q43" s="4">
        <f>SUM(Q7:Q42)</f>
        <v>19079</v>
      </c>
      <c r="S43" s="32" t="s">
        <v>25</v>
      </c>
      <c r="T43" s="32">
        <f>C43</f>
        <v>16</v>
      </c>
      <c r="U43" s="32"/>
      <c r="V43" s="32">
        <f>E43</f>
        <v>3494</v>
      </c>
      <c r="W43" s="32"/>
      <c r="X43" s="32">
        <f>G43-C43</f>
        <v>25</v>
      </c>
      <c r="Y43" s="32"/>
      <c r="Z43" s="32">
        <f>I43-E43</f>
        <v>3661</v>
      </c>
      <c r="AB43" s="32">
        <f>K43-G43</f>
        <v>35</v>
      </c>
      <c r="AC43" s="32"/>
      <c r="AD43" s="32">
        <f>M43-I43</f>
        <v>7440</v>
      </c>
      <c r="AE43" s="32"/>
      <c r="AF43" s="32">
        <f>O43-K43</f>
        <v>18</v>
      </c>
      <c r="AG43" s="32"/>
      <c r="AH43" s="32">
        <f>Q43-M43</f>
        <v>4484</v>
      </c>
    </row>
    <row r="44" spans="1:34" ht="15" customHeight="1" thickTop="1" x14ac:dyDescent="0.25">
      <c r="S44" s="38" t="s">
        <v>39</v>
      </c>
      <c r="T44" s="36">
        <f>SUM(T7:T41)</f>
        <v>16</v>
      </c>
      <c r="U44" s="37">
        <f>SUM(U7:U41)</f>
        <v>0</v>
      </c>
      <c r="V44" s="36">
        <f>SUM(V7:V41)</f>
        <v>3494</v>
      </c>
      <c r="W44" s="37">
        <f>SUM(W7:W41)</f>
        <v>0</v>
      </c>
      <c r="X44" s="36">
        <f>SUM(X7:X41)</f>
        <v>25</v>
      </c>
      <c r="Y44" s="37">
        <f>SUM(Y7:Y41)</f>
        <v>0</v>
      </c>
      <c r="Z44" s="36">
        <f>SUM(Z7:Z41)</f>
        <v>3661</v>
      </c>
      <c r="AA44">
        <f>SUM(AA7:AA41)</f>
        <v>0</v>
      </c>
      <c r="AB44" s="35">
        <f>SUM(AB7:AB41)</f>
        <v>35</v>
      </c>
      <c r="AC44" s="35">
        <f>SUM(AC7:AC41)</f>
        <v>0</v>
      </c>
      <c r="AD44" s="35">
        <f>SUM(AD7:AD41)</f>
        <v>7440</v>
      </c>
      <c r="AE44">
        <f>SUM(AE7:AE41)</f>
        <v>0</v>
      </c>
      <c r="AF44" s="3">
        <f>SUM(AF7:AF41)</f>
        <v>18</v>
      </c>
      <c r="AG44" s="3">
        <f>SUM(AG7:AG41)</f>
        <v>0</v>
      </c>
      <c r="AH44" s="3">
        <f>SUM(AH7:AH41)</f>
        <v>4484</v>
      </c>
    </row>
    <row r="45" spans="1:34" ht="7.5" customHeight="1" x14ac:dyDescent="0.25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t="s">
        <v>38</v>
      </c>
      <c r="T45">
        <f>T43-T44</f>
        <v>0</v>
      </c>
      <c r="V45">
        <f>V43-V44</f>
        <v>0</v>
      </c>
      <c r="X45">
        <f>X43-X44</f>
        <v>0</v>
      </c>
      <c r="Z45">
        <f>Z43-Z44</f>
        <v>0</v>
      </c>
      <c r="AB45">
        <f>AB43-AB44</f>
        <v>0</v>
      </c>
      <c r="AD45">
        <f>AD43-AD44</f>
        <v>0</v>
      </c>
      <c r="AF45">
        <f>AF43-AF44</f>
        <v>0</v>
      </c>
      <c r="AH45">
        <f>AH43-AH44</f>
        <v>0</v>
      </c>
    </row>
    <row r="46" spans="1:34" ht="20.25" x14ac:dyDescent="0.3">
      <c r="A46" s="7"/>
      <c r="B46" s="7"/>
      <c r="C46" s="19">
        <v>2023</v>
      </c>
      <c r="D46" s="19"/>
      <c r="E46" s="19"/>
      <c r="G46" s="19">
        <f>C46</f>
        <v>2023</v>
      </c>
      <c r="H46" s="19"/>
      <c r="I46" s="19"/>
      <c r="K46" s="19">
        <f>G46</f>
        <v>2023</v>
      </c>
      <c r="L46" s="19"/>
      <c r="M46" s="19"/>
      <c r="O46" s="34">
        <f>K46</f>
        <v>2023</v>
      </c>
      <c r="P46" s="34"/>
      <c r="Q46" s="34"/>
    </row>
    <row r="47" spans="1:34" ht="18" x14ac:dyDescent="0.25">
      <c r="A47" s="7"/>
      <c r="B47" s="7"/>
      <c r="C47" s="17" t="s">
        <v>19</v>
      </c>
      <c r="D47" s="17"/>
      <c r="E47" s="17"/>
      <c r="G47" s="17" t="s">
        <v>18</v>
      </c>
      <c r="H47" s="17"/>
      <c r="I47" s="17"/>
      <c r="K47" s="17" t="s">
        <v>17</v>
      </c>
      <c r="L47" s="17"/>
      <c r="M47" s="17"/>
      <c r="O47" s="33" t="s">
        <v>16</v>
      </c>
      <c r="P47" s="33"/>
      <c r="Q47" s="33"/>
    </row>
    <row r="48" spans="1:34" ht="18" x14ac:dyDescent="0.25">
      <c r="A48" s="7"/>
      <c r="B48" s="7"/>
      <c r="C48" s="13" t="s">
        <v>15</v>
      </c>
      <c r="D48" s="14"/>
      <c r="E48" s="13" t="s">
        <v>14</v>
      </c>
      <c r="G48" s="13" t="s">
        <v>15</v>
      </c>
      <c r="H48" s="14"/>
      <c r="I48" s="13" t="s">
        <v>14</v>
      </c>
      <c r="K48" s="13" t="s">
        <v>15</v>
      </c>
      <c r="L48" s="14"/>
      <c r="M48" s="13" t="s">
        <v>14</v>
      </c>
      <c r="O48" s="13" t="s">
        <v>15</v>
      </c>
      <c r="P48" s="14"/>
      <c r="Q48" s="13" t="s">
        <v>14</v>
      </c>
    </row>
    <row r="49" spans="1:34" ht="9" customHeight="1" x14ac:dyDescent="0.25">
      <c r="A49" s="7"/>
      <c r="B49" s="7"/>
      <c r="C49" s="7"/>
      <c r="D49" s="7"/>
      <c r="E49" s="7"/>
      <c r="G49" s="7"/>
      <c r="H49" s="7"/>
      <c r="I49" s="7"/>
      <c r="K49" s="7"/>
      <c r="L49" s="7"/>
      <c r="M49" s="7"/>
      <c r="O49" s="7"/>
      <c r="P49" s="7"/>
      <c r="Q49" s="7"/>
    </row>
    <row r="50" spans="1:34" ht="18" x14ac:dyDescent="0.25">
      <c r="A50" s="7" t="s">
        <v>27</v>
      </c>
      <c r="B50" s="7"/>
      <c r="C50" s="11">
        <f>IF(T50=0,"",T50)</f>
        <v>1</v>
      </c>
      <c r="D50" s="11"/>
      <c r="E50" s="11">
        <f>IF(V50=0,"",V50)</f>
        <v>285</v>
      </c>
      <c r="G50" s="22">
        <f>IF(X50+T50=0,"",X50+T50)</f>
        <v>1</v>
      </c>
      <c r="H50" s="22"/>
      <c r="I50" s="22">
        <f>IF(Z50+V50=0,"",Z50+V50)</f>
        <v>285</v>
      </c>
      <c r="J50" s="6"/>
      <c r="K50" s="22">
        <f>IF(X50+T50+AB50=0,"",X50+T50+AB50)</f>
        <v>2</v>
      </c>
      <c r="L50" s="22"/>
      <c r="M50" s="22">
        <f>IF(Z50+V50+AD50=0,"",Z50+V50+AD50)</f>
        <v>394</v>
      </c>
      <c r="N50" s="6"/>
      <c r="O50" s="22">
        <f>IF(AB50+X50+AF50+T50=0,"",AB50+X50+AF50+T50)</f>
        <v>2</v>
      </c>
      <c r="P50" s="22"/>
      <c r="Q50" s="22">
        <f>IF(AD50+Z50+AH50+V50=0,"",AD50+Z50+AH50+V50)</f>
        <v>394</v>
      </c>
      <c r="S50" t="str">
        <f>A50</f>
        <v>Aloft Hotels</v>
      </c>
      <c r="T50">
        <v>1</v>
      </c>
      <c r="V50">
        <v>285</v>
      </c>
      <c r="AB50">
        <v>1</v>
      </c>
      <c r="AD50">
        <v>109</v>
      </c>
    </row>
    <row r="51" spans="1:34" ht="9.9499999999999993" customHeight="1" x14ac:dyDescent="0.25">
      <c r="C51" s="11"/>
      <c r="D51" s="11"/>
      <c r="E51" s="11"/>
      <c r="G51" s="22" t="str">
        <f>IF(X51+T51=0,"",X51+T51)</f>
        <v/>
      </c>
      <c r="H51" s="22"/>
      <c r="I51" s="22" t="str">
        <f>IF(Z51+V51=0,"",Z51+V51)</f>
        <v/>
      </c>
      <c r="J51" s="6"/>
      <c r="K51" s="22"/>
      <c r="L51" s="22"/>
      <c r="M51" s="22"/>
      <c r="N51" s="6"/>
      <c r="O51" s="22" t="str">
        <f>IF(AB51+X51+AF51+T51=0,"",AB51+X51+AF51+T51)</f>
        <v/>
      </c>
      <c r="P51" s="22"/>
      <c r="Q51" s="22" t="str">
        <f>IF(AD51+Z51+AH51+V51=0,"",AD51+Z51+AH51+V51)</f>
        <v/>
      </c>
    </row>
    <row r="52" spans="1:34" ht="18" x14ac:dyDescent="0.25">
      <c r="A52" s="7" t="s">
        <v>7</v>
      </c>
      <c r="B52" s="7"/>
      <c r="C52" s="11">
        <f>IF(T52=0,"",T52)</f>
        <v>1</v>
      </c>
      <c r="D52" s="11"/>
      <c r="E52" s="11">
        <f>IF(V52=0,"",V52)</f>
        <v>110</v>
      </c>
      <c r="G52" s="22">
        <f>IF(X52+T52=0,"",X52+T52)</f>
        <v>1</v>
      </c>
      <c r="H52" s="22"/>
      <c r="I52" s="22">
        <f>IF(Z52+V52=0,"",Z52+V52)</f>
        <v>110</v>
      </c>
      <c r="J52" s="6"/>
      <c r="K52" s="22">
        <f>IF(X52+T52+AB52=0,"",X52+T52+AB52)</f>
        <v>2</v>
      </c>
      <c r="L52" s="22"/>
      <c r="M52" s="22">
        <f>IF(Z52+V52+AD52=0,"",Z52+V52+AD52)</f>
        <v>350</v>
      </c>
      <c r="N52" s="6"/>
      <c r="O52" s="22">
        <f>IF(AB52+X52+AF52+T52=0,"",AB52+X52+AF52+T52)</f>
        <v>2</v>
      </c>
      <c r="P52" s="22"/>
      <c r="Q52" s="22">
        <f>IF(AD52+Z52+AH52+V52=0,"",AD52+Z52+AH52+V52)</f>
        <v>350</v>
      </c>
      <c r="S52" t="str">
        <f>A52</f>
        <v>Courtyard</v>
      </c>
      <c r="T52">
        <v>1</v>
      </c>
      <c r="V52">
        <v>110</v>
      </c>
      <c r="AB52">
        <v>1</v>
      </c>
      <c r="AD52">
        <v>240</v>
      </c>
    </row>
    <row r="53" spans="1:34" ht="9.9499999999999993" customHeight="1" x14ac:dyDescent="0.25">
      <c r="C53" s="11"/>
      <c r="D53" s="11"/>
      <c r="E53" s="11"/>
      <c r="G53" s="5"/>
      <c r="H53" s="5"/>
      <c r="I53" s="5"/>
      <c r="J53" s="6"/>
      <c r="K53" s="5"/>
      <c r="L53" s="5"/>
      <c r="M53" s="5"/>
      <c r="N53" s="6"/>
      <c r="O53" s="22" t="str">
        <f>IF(AB53+X53+AF53+T53=0,"",AB53+X53+AF53+T53)</f>
        <v/>
      </c>
      <c r="P53" s="22"/>
      <c r="Q53" s="22" t="str">
        <f>IF(AD53+Z53+AH53+V53=0,"",AD53+Z53+AH53+V53)</f>
        <v/>
      </c>
    </row>
    <row r="54" spans="1:34" ht="18" x14ac:dyDescent="0.25">
      <c r="A54" s="7" t="s">
        <v>49</v>
      </c>
      <c r="B54" s="7"/>
      <c r="C54" s="11">
        <f>IF(T54=0,"",T54)</f>
        <v>2</v>
      </c>
      <c r="D54" s="11"/>
      <c r="E54" s="11">
        <f>IF(V54=0,"",V54)</f>
        <v>147</v>
      </c>
      <c r="G54" s="22">
        <f>IF(X54+T54=0,"",X54+T54)</f>
        <v>3</v>
      </c>
      <c r="H54" s="22"/>
      <c r="I54" s="22">
        <f>IF(Z54+V54=0,"",Z54+V54)</f>
        <v>214</v>
      </c>
      <c r="J54" s="6"/>
      <c r="K54" s="22">
        <f>IF(X54+T54+AB54=0,"",X54+T54+AB54)</f>
        <v>5</v>
      </c>
      <c r="L54" s="22"/>
      <c r="M54" s="22">
        <f>IF(Z54+V54+AD54=0,"",Z54+V54+AD54)</f>
        <v>337</v>
      </c>
      <c r="N54" s="6"/>
      <c r="O54" s="22">
        <f>IF(AB54+X54+AF54+T54=0,"",AB54+X54+AF54+T54)</f>
        <v>12</v>
      </c>
      <c r="P54" s="22"/>
      <c r="Q54" s="22">
        <f>IF(AD54+Z54+AH54+V54=0,"",AD54+Z54+AH54+V54)</f>
        <v>1011</v>
      </c>
      <c r="S54" t="str">
        <f>A54</f>
        <v>Fairfield by Marriott</v>
      </c>
      <c r="T54">
        <v>2</v>
      </c>
      <c r="V54">
        <v>147</v>
      </c>
      <c r="X54">
        <v>1</v>
      </c>
      <c r="Z54">
        <v>67</v>
      </c>
      <c r="AB54">
        <v>2</v>
      </c>
      <c r="AD54">
        <v>123</v>
      </c>
      <c r="AF54">
        <v>7</v>
      </c>
      <c r="AH54">
        <v>674</v>
      </c>
    </row>
    <row r="55" spans="1:34" ht="9.9499999999999993" customHeight="1" x14ac:dyDescent="0.25">
      <c r="C55" s="11"/>
      <c r="D55" s="11"/>
      <c r="E55" s="11"/>
      <c r="G55" s="5"/>
      <c r="H55" s="5"/>
      <c r="I55" s="5"/>
      <c r="J55" s="6"/>
      <c r="K55" s="5"/>
      <c r="L55" s="5"/>
      <c r="M55" s="5"/>
      <c r="N55" s="6"/>
      <c r="O55" s="22" t="str">
        <f>IF(AB55+X55+AF55+T55=0,"",AB55+X55+AF55+T55)</f>
        <v/>
      </c>
      <c r="P55" s="22"/>
      <c r="Q55" s="22" t="str">
        <f>IF(AD55+Z55+AH55+V55=0,"",AD55+Z55+AH55+V55)</f>
        <v/>
      </c>
    </row>
    <row r="56" spans="1:34" ht="18" x14ac:dyDescent="0.25">
      <c r="A56" s="7" t="s">
        <v>32</v>
      </c>
      <c r="B56" s="7"/>
      <c r="C56" s="11">
        <f>IF(T56=0,"",T56)</f>
        <v>1</v>
      </c>
      <c r="D56" s="11"/>
      <c r="E56" s="11">
        <f>IF(V56=0,"",V56)</f>
        <v>247</v>
      </c>
      <c r="G56" s="22">
        <f>IF(X56+T56=0,"",X56+T56)</f>
        <v>6</v>
      </c>
      <c r="H56" s="22"/>
      <c r="I56" s="22">
        <f>IF(Z56+V56=0,"",Z56+V56)</f>
        <v>936</v>
      </c>
      <c r="J56" s="6"/>
      <c r="K56" s="22">
        <f>IF(X56+T56+AB56=0,"",X56+T56+AB56)</f>
        <v>8</v>
      </c>
      <c r="L56" s="22"/>
      <c r="M56" s="22">
        <f>IF(Z56+V56+AD56=0,"",Z56+V56+AD56)</f>
        <v>1242</v>
      </c>
      <c r="N56" s="6"/>
      <c r="O56" s="22">
        <f>IF(AB56+X56+AF56+T56=0,"",AB56+X56+AF56+T56)</f>
        <v>11</v>
      </c>
      <c r="P56" s="22"/>
      <c r="Q56" s="22">
        <f>IF(AD56+Z56+AH56+V56=0,"",AD56+Z56+AH56+V56)</f>
        <v>2139</v>
      </c>
      <c r="S56" t="str">
        <f>A56</f>
        <v>Four Points</v>
      </c>
      <c r="T56">
        <v>1</v>
      </c>
      <c r="V56">
        <v>247</v>
      </c>
      <c r="X56">
        <v>5</v>
      </c>
      <c r="Z56">
        <v>689</v>
      </c>
      <c r="AB56">
        <v>2</v>
      </c>
      <c r="AD56">
        <v>306</v>
      </c>
      <c r="AF56">
        <v>3</v>
      </c>
      <c r="AH56">
        <v>897</v>
      </c>
    </row>
    <row r="57" spans="1:34" ht="9.9499999999999993" customHeight="1" x14ac:dyDescent="0.25">
      <c r="C57" s="11"/>
      <c r="D57" s="11"/>
      <c r="E57" s="11"/>
      <c r="G57" s="5"/>
      <c r="H57" s="5"/>
      <c r="I57" s="5"/>
      <c r="J57" s="6"/>
      <c r="K57" s="5"/>
      <c r="L57" s="5"/>
      <c r="M57" s="5"/>
      <c r="N57" s="6"/>
      <c r="O57" s="22" t="str">
        <f>IF(AB57+X57+AF57+T57=0,"",AB57+X57+AF57+T57)</f>
        <v/>
      </c>
      <c r="P57" s="22"/>
      <c r="Q57" s="22" t="str">
        <f>IF(AD57+Z57+AH57+V57=0,"",AD57+Z57+AH57+V57)</f>
        <v/>
      </c>
    </row>
    <row r="58" spans="1:34" ht="18" x14ac:dyDescent="0.25">
      <c r="A58" s="7" t="s">
        <v>54</v>
      </c>
      <c r="B58" s="7"/>
      <c r="C58" s="11">
        <f>IF(T58=0,"",T58)</f>
        <v>5</v>
      </c>
      <c r="D58" s="11"/>
      <c r="E58" s="11">
        <f>IF(V58=0,"",V58)</f>
        <v>876</v>
      </c>
      <c r="G58" s="22">
        <f>IF(X58+T58=0,"",X58+T58)</f>
        <v>11</v>
      </c>
      <c r="H58" s="22"/>
      <c r="I58" s="22">
        <f>IF(Z58+V58=0,"",Z58+V58)</f>
        <v>1031</v>
      </c>
      <c r="J58" s="6"/>
      <c r="K58" s="22">
        <f>IF(X58+T58+AB58=0,"",X58+T58+AB58)</f>
        <v>12</v>
      </c>
      <c r="L58" s="22"/>
      <c r="M58" s="22">
        <f>IF(Z58+V58+AD58=0,"",Z58+V58+AD58)</f>
        <v>1089</v>
      </c>
      <c r="N58" s="6"/>
      <c r="O58" s="22">
        <f>IF(AB58+X58+AF58+T58=0,"",AB58+X58+AF58+T58)</f>
        <v>13</v>
      </c>
      <c r="P58" s="22"/>
      <c r="Q58" s="22">
        <f>IF(AD58+Z58+AH58+V58=0,"",AD58+Z58+AH58+V58)</f>
        <v>1242</v>
      </c>
      <c r="S58" t="str">
        <f>A58</f>
        <v>The Luxury Collection</v>
      </c>
      <c r="T58">
        <v>5</v>
      </c>
      <c r="V58">
        <v>876</v>
      </c>
      <c r="X58">
        <v>6</v>
      </c>
      <c r="Z58">
        <v>155</v>
      </c>
      <c r="AB58">
        <v>1</v>
      </c>
      <c r="AD58">
        <v>58</v>
      </c>
      <c r="AF58">
        <v>1</v>
      </c>
      <c r="AH58">
        <v>153</v>
      </c>
    </row>
    <row r="59" spans="1:34" ht="9.9499999999999993" customHeight="1" x14ac:dyDescent="0.25">
      <c r="C59" s="11"/>
      <c r="D59" s="11"/>
      <c r="E59" s="11"/>
      <c r="G59" s="5"/>
      <c r="H59" s="5"/>
      <c r="I59" s="5"/>
      <c r="J59" s="6"/>
      <c r="K59" s="5"/>
      <c r="L59" s="5"/>
      <c r="M59" s="5"/>
      <c r="N59" s="6"/>
      <c r="O59" s="22" t="str">
        <f>IF(AB59+X59+AF59+T59=0,"",AB59+X59+AF59+T59)</f>
        <v/>
      </c>
      <c r="P59" s="22"/>
      <c r="Q59" s="22" t="str">
        <f>IF(AD59+Z59+AH59+V59=0,"",AD59+Z59+AH59+V59)</f>
        <v/>
      </c>
    </row>
    <row r="60" spans="1:34" ht="18" x14ac:dyDescent="0.25">
      <c r="A60" s="7" t="s">
        <v>23</v>
      </c>
      <c r="B60" s="7"/>
      <c r="C60" s="11">
        <f>IF(T60=0,"",T60)</f>
        <v>1</v>
      </c>
      <c r="D60" s="11"/>
      <c r="E60" s="11">
        <f>IF(V60=0,"",V60)</f>
        <v>161</v>
      </c>
      <c r="G60" s="22">
        <f>IF(X60+T60=0,"",X60+T60)</f>
        <v>1</v>
      </c>
      <c r="H60" s="22"/>
      <c r="I60" s="22">
        <f>IF(Z60+V60=0,"",Z60+V60)</f>
        <v>161</v>
      </c>
      <c r="J60" s="6"/>
      <c r="K60" s="22">
        <f>IF(X60+T60+AB60=0,"",X60+T60+AB60)</f>
        <v>3</v>
      </c>
      <c r="L60" s="22"/>
      <c r="M60" s="22">
        <f>IF(Z60+V60+AD60=0,"",Z60+V60+AD60)</f>
        <v>635</v>
      </c>
      <c r="N60" s="6"/>
      <c r="O60" s="22">
        <f>IF(AB60+X60+AF60+T60=0,"",AB60+X60+AF60+T60)</f>
        <v>3</v>
      </c>
      <c r="P60" s="22"/>
      <c r="Q60" s="22">
        <f>IF(AD60+Z60+AH60+V60=0,"",AD60+Z60+AH60+V60)</f>
        <v>635</v>
      </c>
      <c r="S60" t="str">
        <f>A60</f>
        <v>Marriott Hotels</v>
      </c>
      <c r="T60">
        <v>1</v>
      </c>
      <c r="V60">
        <v>161</v>
      </c>
      <c r="AB60">
        <v>2</v>
      </c>
      <c r="AD60">
        <v>474</v>
      </c>
    </row>
    <row r="61" spans="1:34" ht="9.9499999999999993" customHeight="1" x14ac:dyDescent="0.25">
      <c r="C61" s="11"/>
      <c r="D61" s="11"/>
      <c r="E61" s="11"/>
      <c r="G61" s="5"/>
      <c r="H61" s="5"/>
      <c r="I61" s="5"/>
      <c r="J61" s="6"/>
      <c r="K61" s="5"/>
      <c r="L61" s="5"/>
      <c r="M61" s="5"/>
      <c r="N61" s="6"/>
      <c r="O61" s="22" t="str">
        <f>IF(AB61+X61+AF61+T61=0,"",AB61+X61+AF61+T61)</f>
        <v/>
      </c>
      <c r="P61" s="22"/>
      <c r="Q61" s="22" t="str">
        <f>IF(AD61+Z61+AH61+V61=0,"",AD61+Z61+AH61+V61)</f>
        <v/>
      </c>
    </row>
    <row r="62" spans="1:34" ht="18" x14ac:dyDescent="0.25">
      <c r="A62" s="7" t="s">
        <v>10</v>
      </c>
      <c r="B62" s="7"/>
      <c r="C62" s="11">
        <f>IF(T62=0,"",T62)</f>
        <v>1</v>
      </c>
      <c r="D62" s="11"/>
      <c r="E62" s="11">
        <f>IF(V62=0,"",V62)</f>
        <v>131</v>
      </c>
      <c r="G62" s="22">
        <f>IF(X62+T62=0,"",X62+T62)</f>
        <v>2</v>
      </c>
      <c r="H62" s="22"/>
      <c r="I62" s="22">
        <f>IF(Z62+V62=0,"",Z62+V62)</f>
        <v>275</v>
      </c>
      <c r="J62" s="6"/>
      <c r="K62" s="22">
        <f>IF(X62+T62+AB62=0,"",X62+T62+AB62)</f>
        <v>3</v>
      </c>
      <c r="L62" s="22"/>
      <c r="M62" s="22">
        <f>IF(Z62+V62+AD62=0,"",Z62+V62+AD62)</f>
        <v>397</v>
      </c>
      <c r="N62" s="6"/>
      <c r="O62" s="22">
        <f>IF(AB62+X62+AF62+T62=0,"",AB62+X62+AF62+T62)</f>
        <v>4</v>
      </c>
      <c r="P62" s="22"/>
      <c r="Q62" s="22">
        <f>IF(AD62+Z62+AH62+V62=0,"",AD62+Z62+AH62+V62)</f>
        <v>549</v>
      </c>
      <c r="S62" t="str">
        <f>A62</f>
        <v>Residence Inn</v>
      </c>
      <c r="T62">
        <v>1</v>
      </c>
      <c r="V62">
        <v>131</v>
      </c>
      <c r="X62">
        <v>1</v>
      </c>
      <c r="Z62">
        <v>144</v>
      </c>
      <c r="AB62">
        <v>1</v>
      </c>
      <c r="AD62">
        <v>122</v>
      </c>
      <c r="AF62" s="40">
        <v>1</v>
      </c>
      <c r="AG62" s="40"/>
      <c r="AH62" s="40">
        <v>152</v>
      </c>
    </row>
    <row r="63" spans="1:34" ht="9.9499999999999993" customHeight="1" x14ac:dyDescent="0.25">
      <c r="C63" s="11"/>
      <c r="D63" s="11"/>
      <c r="E63" s="11"/>
      <c r="G63" s="5"/>
      <c r="H63" s="5"/>
      <c r="I63" s="5"/>
      <c r="J63" s="6"/>
      <c r="K63" s="5"/>
      <c r="L63" s="5"/>
      <c r="M63" s="5"/>
      <c r="N63" s="6"/>
      <c r="O63" s="22" t="str">
        <f>IF(AB63+X63+AF63+T63=0,"",AB63+X63+AF63+T63)</f>
        <v/>
      </c>
      <c r="P63" s="22"/>
      <c r="Q63" s="22" t="str">
        <f>IF(AD63+Z63+AH63+V63=0,"",AD63+Z63+AH63+V63)</f>
        <v/>
      </c>
    </row>
    <row r="64" spans="1:34" ht="18" x14ac:dyDescent="0.25">
      <c r="A64" s="7" t="s">
        <v>33</v>
      </c>
      <c r="B64" s="7"/>
      <c r="C64" s="11">
        <f>IF(T64=0,"",T64)</f>
        <v>1</v>
      </c>
      <c r="D64" s="11"/>
      <c r="E64" s="11">
        <f>IF(V64=0,"",V64)</f>
        <v>282</v>
      </c>
      <c r="G64" s="5">
        <f>IF(X64+T64=0,"",X64+T64)</f>
        <v>2</v>
      </c>
      <c r="H64" s="5"/>
      <c r="I64" s="5">
        <f>IF(Z64+V64=0,"",Z64+V64)</f>
        <v>1045</v>
      </c>
      <c r="J64" s="6"/>
      <c r="K64" s="5">
        <f>IF(X64+T64+AB64=0,"",X64+T64+AB64)</f>
        <v>2</v>
      </c>
      <c r="L64" s="5"/>
      <c r="M64" s="5">
        <f>IF(Z64+V64+AD64=0,"",Z64+V64+AD64)</f>
        <v>1045</v>
      </c>
      <c r="N64" s="6"/>
      <c r="O64" s="22">
        <f>IF(AB64+X64+AF64+T64=0,"",AB64+X64+AF64+T64)</f>
        <v>3</v>
      </c>
      <c r="P64" s="22"/>
      <c r="Q64" s="22">
        <f>IF(AD64+Z64+AH64+V64=0,"",AD64+Z64+AH64+V64)</f>
        <v>1270</v>
      </c>
      <c r="S64" t="str">
        <f>A64</f>
        <v>Sheraton</v>
      </c>
      <c r="T64">
        <v>1</v>
      </c>
      <c r="V64">
        <v>282</v>
      </c>
      <c r="X64">
        <v>1</v>
      </c>
      <c r="Z64">
        <v>763</v>
      </c>
      <c r="AF64">
        <v>1</v>
      </c>
      <c r="AH64">
        <v>225</v>
      </c>
    </row>
    <row r="65" spans="1:34" ht="9.9499999999999993" customHeight="1" x14ac:dyDescent="0.25">
      <c r="C65" s="11"/>
      <c r="D65" s="11"/>
      <c r="E65" s="11"/>
      <c r="G65" s="5"/>
      <c r="H65" s="5"/>
      <c r="I65" s="5"/>
      <c r="J65" s="6"/>
      <c r="K65" s="5"/>
      <c r="L65" s="5"/>
      <c r="M65" s="5"/>
      <c r="N65" s="6"/>
      <c r="O65" s="22" t="str">
        <f>IF(AB65+X65+AF65+T65=0,"",AB65+X65+AF65+T65)</f>
        <v/>
      </c>
      <c r="P65" s="22"/>
      <c r="Q65" s="22" t="str">
        <f>IF(AD65+Z65+AH65+V65=0,"",AD65+Z65+AH65+V65)</f>
        <v/>
      </c>
    </row>
    <row r="66" spans="1:34" ht="18" x14ac:dyDescent="0.25">
      <c r="A66" s="7" t="s">
        <v>51</v>
      </c>
      <c r="B66" s="7"/>
      <c r="C66" s="11">
        <f>IF(T66=0,"",T66)</f>
        <v>1</v>
      </c>
      <c r="D66" s="11"/>
      <c r="E66" s="11">
        <f>IF(V66=0,"",V66)</f>
        <v>112</v>
      </c>
      <c r="G66" s="22">
        <f>IF(X66+T66=0,"",X66+T66)</f>
        <v>1</v>
      </c>
      <c r="H66" s="22"/>
      <c r="I66" s="22">
        <f>IF(Z66+V66=0,"",Z66+V66)</f>
        <v>112</v>
      </c>
      <c r="J66" s="6"/>
      <c r="K66" s="22">
        <f>IF(X66+T66+AB66=0,"",X66+T66+AB66)</f>
        <v>1</v>
      </c>
      <c r="L66" s="22"/>
      <c r="M66" s="22">
        <f>IF(Z66+V66+AD66=0,"",Z66+V66+AD66)</f>
        <v>112</v>
      </c>
      <c r="N66" s="6"/>
      <c r="O66" s="22">
        <f>IF(AB66+X66+AF66+T66=0,"",AB66+X66+AF66+T66)</f>
        <v>1</v>
      </c>
      <c r="P66" s="22"/>
      <c r="Q66" s="22">
        <f>IF(AD66+Z66+AH66+V66=0,"",AD66+Z66+AH66+V66)</f>
        <v>112</v>
      </c>
      <c r="S66" t="str">
        <f>A66</f>
        <v>Springhill Suites</v>
      </c>
      <c r="T66">
        <v>1</v>
      </c>
      <c r="V66">
        <v>112</v>
      </c>
    </row>
    <row r="67" spans="1:34" ht="9.9499999999999993" customHeight="1" x14ac:dyDescent="0.25">
      <c r="C67" s="11"/>
      <c r="D67" s="11"/>
      <c r="E67" s="11"/>
      <c r="G67" s="5"/>
      <c r="H67" s="5"/>
      <c r="I67" s="5"/>
      <c r="J67" s="6"/>
      <c r="K67" s="5"/>
      <c r="L67" s="5"/>
      <c r="M67" s="5"/>
      <c r="N67" s="6"/>
      <c r="O67" s="22" t="str">
        <f>IF(AB67+X67+AF67+T67=0,"",AB67+X67+AF67+T67)</f>
        <v/>
      </c>
      <c r="P67" s="22"/>
      <c r="Q67" s="22" t="str">
        <f>IF(AD67+Z67+AH67+V67=0,"",AD67+Z67+AH67+V67)</f>
        <v/>
      </c>
    </row>
    <row r="68" spans="1:34" ht="18" x14ac:dyDescent="0.25">
      <c r="A68" s="7" t="s">
        <v>8</v>
      </c>
      <c r="B68" s="7"/>
      <c r="C68" s="11" t="str">
        <f>IF(T68=0,"",T68)</f>
        <v/>
      </c>
      <c r="D68" s="11"/>
      <c r="E68" s="11" t="str">
        <f>IF(V68=0,"",V68)</f>
        <v/>
      </c>
      <c r="G68" s="22">
        <f>IF(X68+T68=0,"",X68+T68)</f>
        <v>2</v>
      </c>
      <c r="H68" s="22"/>
      <c r="I68" s="22">
        <f>IF(Z68+V68=0,"",Z68+V68)</f>
        <v>84</v>
      </c>
      <c r="J68" s="6"/>
      <c r="K68" s="22">
        <f>IF(X68+T68+AB68=0,"",X68+T68+AB68)</f>
        <v>2</v>
      </c>
      <c r="L68" s="22"/>
      <c r="M68" s="22">
        <f>IF(Z68+V68+AD68=0,"",Z68+V68+AD68)</f>
        <v>84</v>
      </c>
      <c r="N68" s="6"/>
      <c r="O68" s="22">
        <f>IF(AB68+X68+AF68+T68=0,"",AB68+X68+AF68+T68)</f>
        <v>2</v>
      </c>
      <c r="P68" s="22"/>
      <c r="Q68" s="22">
        <f>IF(AD68+Z68+AH68+V68=0,"",AD68+Z68+AH68+V68)</f>
        <v>84</v>
      </c>
      <c r="S68" s="40" t="str">
        <f>A68</f>
        <v>Protea Hotels</v>
      </c>
      <c r="X68">
        <v>2</v>
      </c>
      <c r="Z68">
        <v>84</v>
      </c>
    </row>
    <row r="69" spans="1:34" ht="9.9499999999999993" customHeight="1" x14ac:dyDescent="0.25">
      <c r="C69" s="11"/>
      <c r="D69" s="11"/>
      <c r="E69" s="11"/>
      <c r="G69" s="5"/>
      <c r="H69" s="5"/>
      <c r="I69" s="5"/>
      <c r="J69" s="6"/>
      <c r="K69" s="5"/>
      <c r="L69" s="5"/>
      <c r="M69" s="5"/>
      <c r="N69" s="6"/>
      <c r="O69" s="22" t="str">
        <f>IF(AB69+X69+AF69+T69=0,"",AB69+X69+AF69+T69)</f>
        <v/>
      </c>
      <c r="P69" s="22"/>
      <c r="Q69" s="22" t="str">
        <f>IF(AD69+Z69+AH69+V69=0,"",AD69+Z69+AH69+V69)</f>
        <v/>
      </c>
    </row>
    <row r="70" spans="1:34" ht="18" x14ac:dyDescent="0.25">
      <c r="A70" s="7" t="s">
        <v>4</v>
      </c>
      <c r="B70" s="7"/>
      <c r="C70" s="11" t="str">
        <f>IF(T70=0,"",T70)</f>
        <v/>
      </c>
      <c r="D70" s="11"/>
      <c r="E70" s="11" t="str">
        <f>IF(V70=0,"",V70)</f>
        <v/>
      </c>
      <c r="G70" s="5">
        <f>IF(X70+T70=0,"",X70+T70)</f>
        <v>1</v>
      </c>
      <c r="H70" s="5"/>
      <c r="I70" s="5">
        <f>IF(Z70+V70=0,"",Z70+V70)</f>
        <v>93</v>
      </c>
      <c r="J70" s="6"/>
      <c r="K70" s="5">
        <f>IF(X70+T70+AB70=0,"",X70+T70+AB70)</f>
        <v>1</v>
      </c>
      <c r="L70" s="5"/>
      <c r="M70" s="5">
        <f>IF(Z70+V70+AD70=0,"",Z70+V70+AD70)</f>
        <v>93</v>
      </c>
      <c r="N70" s="6"/>
      <c r="O70" s="22">
        <f>IF(AB70+X70+AF70+T70=0,"",AB70+X70+AF70+T70)</f>
        <v>3</v>
      </c>
      <c r="P70" s="22"/>
      <c r="Q70" s="22">
        <f>IF(AD70+Z70+AH70+V70=0,"",AD70+Z70+AH70+V70)</f>
        <v>299</v>
      </c>
      <c r="S70" t="str">
        <f>A70</f>
        <v>TownePlace Suites</v>
      </c>
      <c r="X70">
        <v>1</v>
      </c>
      <c r="Z70">
        <v>93</v>
      </c>
      <c r="AF70">
        <v>2</v>
      </c>
      <c r="AH70">
        <v>206</v>
      </c>
    </row>
    <row r="71" spans="1:34" ht="9.9499999999999993" customHeight="1" x14ac:dyDescent="0.25">
      <c r="A71" s="7"/>
      <c r="B71" s="7"/>
      <c r="C71" s="11"/>
      <c r="D71" s="11"/>
      <c r="E71" s="11"/>
      <c r="G71" s="5"/>
      <c r="H71" s="5"/>
      <c r="I71" s="5"/>
      <c r="J71" s="6"/>
      <c r="K71" s="5"/>
      <c r="L71" s="5"/>
      <c r="M71" s="5"/>
      <c r="N71" s="6"/>
      <c r="O71" s="22" t="str">
        <f>IF(AB71+X71+AF71+T71=0,"",AB71+X71+AF71+T71)</f>
        <v/>
      </c>
      <c r="P71" s="22"/>
      <c r="Q71" s="22" t="str">
        <f>IF(AD71+Z71+AH71+V71=0,"",AD71+Z71+AH71+V71)</f>
        <v/>
      </c>
    </row>
    <row r="72" spans="1:34" ht="18" x14ac:dyDescent="0.25">
      <c r="A72" s="7" t="str">
        <f>S72</f>
        <v>Autograph Collection</v>
      </c>
      <c r="B72" s="7"/>
      <c r="C72" s="11" t="str">
        <f>IF(T72=0,"",T72)</f>
        <v/>
      </c>
      <c r="D72" s="11"/>
      <c r="E72" s="11" t="str">
        <f>IF(V72=0,"",V72)</f>
        <v/>
      </c>
      <c r="G72" s="5" t="str">
        <f>IF(X72+T72=0,"",X72+T72)</f>
        <v/>
      </c>
      <c r="H72" s="5"/>
      <c r="I72" s="5" t="str">
        <f>IF(Z72+V72=0,"",Z72+V72)</f>
        <v/>
      </c>
      <c r="J72" s="6"/>
      <c r="K72" s="5">
        <f>IF(X72+T72+AB72=0,"",X72+T72+AB72)</f>
        <v>1</v>
      </c>
      <c r="L72" s="5"/>
      <c r="M72" s="5">
        <f>IF(Z72+V72+AD72=0,"",Z72+V72+AD72)</f>
        <v>62</v>
      </c>
      <c r="N72" s="6"/>
      <c r="O72" s="22">
        <f>IF(AB72+X72+AF72+T72=0,"",AB72+X72+AF72+T72)</f>
        <v>3</v>
      </c>
      <c r="P72" s="22"/>
      <c r="Q72" s="22">
        <f>IF(AD72+Z72+AH72+V72=0,"",AD72+Z72+AH72+V72)</f>
        <v>324</v>
      </c>
      <c r="S72" t="s">
        <v>2</v>
      </c>
      <c r="AB72">
        <v>1</v>
      </c>
      <c r="AD72">
        <v>62</v>
      </c>
      <c r="AF72">
        <v>2</v>
      </c>
      <c r="AH72">
        <v>262</v>
      </c>
    </row>
    <row r="73" spans="1:34" ht="9.9499999999999993" customHeight="1" x14ac:dyDescent="0.25">
      <c r="A73" s="7"/>
      <c r="B73" s="7"/>
      <c r="C73" s="11"/>
      <c r="D73" s="11"/>
      <c r="E73" s="11"/>
      <c r="G73" s="5"/>
      <c r="H73" s="5"/>
      <c r="I73" s="5"/>
      <c r="J73" s="6"/>
      <c r="K73" s="5"/>
      <c r="L73" s="5"/>
      <c r="M73" s="5"/>
      <c r="N73" s="6"/>
      <c r="O73" s="22" t="str">
        <f>IF(AB73+X73+AF73+T73=0,"",AB73+X73+AF73+T73)</f>
        <v/>
      </c>
      <c r="P73" s="22"/>
      <c r="Q73" s="22" t="str">
        <f>IF(AD73+Z73+AH73+V73=0,"",AD73+Z73+AH73+V73)</f>
        <v/>
      </c>
    </row>
    <row r="74" spans="1:34" ht="18" x14ac:dyDescent="0.25">
      <c r="A74" s="7" t="str">
        <f>S74</f>
        <v>Delta Hotels by Marriott</v>
      </c>
      <c r="B74" s="7"/>
      <c r="C74" s="11" t="str">
        <f>IF(T74=0,"",T74)</f>
        <v/>
      </c>
      <c r="D74" s="11"/>
      <c r="E74" s="11" t="str">
        <f>IF(V74=0,"",V74)</f>
        <v/>
      </c>
      <c r="G74" s="5" t="str">
        <f>IF(X74+T74=0,"",X74+T74)</f>
        <v/>
      </c>
      <c r="H74" s="5"/>
      <c r="I74" s="5" t="str">
        <f>IF(Z74+V74=0,"",Z74+V74)</f>
        <v/>
      </c>
      <c r="J74" s="6"/>
      <c r="K74" s="5" t="str">
        <f>IF(X74+T74+AB74=0,"",X74+T74+AB74)</f>
        <v/>
      </c>
      <c r="L74" s="5"/>
      <c r="M74" s="5" t="str">
        <f>IF(Z74+V74+AD74=0,"",Z74+V74+AD74)</f>
        <v/>
      </c>
      <c r="N74" s="6"/>
      <c r="O74" s="22">
        <f>IF(AB74+X74+AF74+T74=0,"",AB74+X74+AF74+T74)</f>
        <v>2</v>
      </c>
      <c r="P74" s="22"/>
      <c r="Q74" s="22">
        <f>IF(AD74+Z74+AH74+V74=0,"",AD74+Z74+AH74+V74)</f>
        <v>543</v>
      </c>
      <c r="S74" t="s">
        <v>56</v>
      </c>
      <c r="AF74">
        <v>2</v>
      </c>
      <c r="AH74">
        <v>543</v>
      </c>
    </row>
    <row r="75" spans="1:34" ht="9.9499999999999993" customHeight="1" x14ac:dyDescent="0.25">
      <c r="A75" s="7"/>
      <c r="B75" s="7"/>
      <c r="C75" s="11"/>
      <c r="D75" s="11"/>
      <c r="E75" s="11"/>
      <c r="G75" s="5" t="str">
        <f>IF(X75+T75=0,"",X75+T75)</f>
        <v/>
      </c>
      <c r="H75" s="5"/>
      <c r="I75" s="5" t="str">
        <f>IF(Z75+V75=0,"",Z75+V75)</f>
        <v/>
      </c>
      <c r="J75" s="6"/>
      <c r="K75" s="5"/>
      <c r="L75" s="5"/>
      <c r="M75" s="5"/>
      <c r="N75" s="6"/>
      <c r="O75" s="22" t="str">
        <f>IF(AB75+X75+AF75+T75=0,"",AB75+X75+AF75+T75)</f>
        <v/>
      </c>
      <c r="P75" s="22"/>
      <c r="Q75" s="22" t="str">
        <f>IF(AD75+Z75+AH75+V75=0,"",AD75+Z75+AH75+V75)</f>
        <v/>
      </c>
    </row>
    <row r="76" spans="1:34" ht="18" x14ac:dyDescent="0.25">
      <c r="A76" s="7" t="str">
        <f>S76</f>
        <v>Element</v>
      </c>
      <c r="B76" s="7"/>
      <c r="C76" s="11" t="str">
        <f>IF(T76=0,"",T76)</f>
        <v/>
      </c>
      <c r="D76" s="11"/>
      <c r="E76" s="11" t="str">
        <f>IF(V76=0,"",V76)</f>
        <v/>
      </c>
      <c r="G76" s="5" t="str">
        <f>IF(X76+T76=0,"",X76+T76)</f>
        <v/>
      </c>
      <c r="H76" s="5"/>
      <c r="I76" s="5" t="str">
        <f>IF(Z76+V76=0,"",Z76+V76)</f>
        <v/>
      </c>
      <c r="J76" s="6"/>
      <c r="K76" s="5" t="str">
        <f>IF(X76+T76+AB76=0,"",X76+T76+AB76)</f>
        <v/>
      </c>
      <c r="L76" s="5"/>
      <c r="M76" s="5" t="str">
        <f>IF(Z76+V76+AD76=0,"",Z76+V76+AD76)</f>
        <v/>
      </c>
      <c r="N76" s="6"/>
      <c r="O76" s="22">
        <f>IF(AB76+X76+AF76+T76=0,"",AB76+X76+AF76+T76)</f>
        <v>1</v>
      </c>
      <c r="P76" s="22"/>
      <c r="Q76" s="22">
        <f>IF(AD76+Z76+AH76+V76=0,"",AD76+Z76+AH76+V76)</f>
        <v>329</v>
      </c>
      <c r="S76" t="s">
        <v>50</v>
      </c>
      <c r="AF76">
        <v>1</v>
      </c>
      <c r="AH76">
        <v>329</v>
      </c>
    </row>
    <row r="77" spans="1:34" ht="9.9499999999999993" customHeight="1" x14ac:dyDescent="0.25">
      <c r="A77" s="7"/>
      <c r="B77" s="7"/>
      <c r="C77" s="11"/>
      <c r="D77" s="11"/>
      <c r="E77" s="11"/>
      <c r="G77" s="5" t="str">
        <f>IF(X77+T77=0,"",X77+T77)</f>
        <v/>
      </c>
      <c r="H77" s="5"/>
      <c r="I77" s="5" t="str">
        <f>IF(Z77+V77=0,"",Z77+V77)</f>
        <v/>
      </c>
      <c r="J77" s="6"/>
      <c r="K77" s="5"/>
      <c r="L77" s="5"/>
      <c r="M77" s="5"/>
      <c r="N77" s="6"/>
      <c r="O77" s="22" t="str">
        <f>IF(AB77+X77+AF77+T77=0,"",AB77+X77+AF77+T77)</f>
        <v/>
      </c>
      <c r="P77" s="22"/>
      <c r="Q77" s="22" t="str">
        <f>IF(AD77+Z77+AH77+V77=0,"",AD77+Z77+AH77+V77)</f>
        <v/>
      </c>
    </row>
    <row r="78" spans="1:34" ht="18" x14ac:dyDescent="0.25">
      <c r="A78" s="7" t="str">
        <f>S78</f>
        <v>Marriott Executive Apartments</v>
      </c>
      <c r="B78" s="7"/>
      <c r="C78" s="11" t="str">
        <f>IF(T78=0,"",T78)</f>
        <v/>
      </c>
      <c r="D78" s="11"/>
      <c r="E78" s="11" t="str">
        <f>IF(V78=0,"",V78)</f>
        <v/>
      </c>
      <c r="G78" s="5" t="str">
        <f>IF(X78+T78=0,"",X78+T78)</f>
        <v/>
      </c>
      <c r="H78" s="5"/>
      <c r="I78" s="5" t="str">
        <f>IF(Z78+V78=0,"",Z78+V78)</f>
        <v/>
      </c>
      <c r="J78" s="6"/>
      <c r="K78" s="5" t="str">
        <f>IF(X78+T78+AB78=0,"",X78+T78+AB78)</f>
        <v/>
      </c>
      <c r="L78" s="5"/>
      <c r="M78" s="5" t="str">
        <f>IF(Z78+V78+AD78=0,"",Z78+V78+AD78)</f>
        <v/>
      </c>
      <c r="N78" s="6"/>
      <c r="O78" s="22">
        <f>IF(AB78+X78+AF78+T78=0,"",AB78+X78+AF78+T78)</f>
        <v>1</v>
      </c>
      <c r="P78" s="22"/>
      <c r="Q78" s="22">
        <f>IF(AD78+Z78+AH78+V78=0,"",AD78+Z78+AH78+V78)</f>
        <v>149</v>
      </c>
      <c r="S78" t="s">
        <v>11</v>
      </c>
      <c r="AF78">
        <v>1</v>
      </c>
      <c r="AH78">
        <v>149</v>
      </c>
    </row>
    <row r="79" spans="1:34" ht="9.9499999999999993" hidden="1" customHeight="1" outlineLevel="1" x14ac:dyDescent="0.25">
      <c r="A79" s="7"/>
      <c r="B79" s="7"/>
      <c r="C79" s="11"/>
      <c r="D79" s="11"/>
      <c r="E79" s="11"/>
      <c r="G79" s="5" t="str">
        <f>IF(X79+T79=0,"",X79+T79)</f>
        <v/>
      </c>
      <c r="H79" s="5"/>
      <c r="I79" s="5" t="str">
        <f>IF(Z79+V79=0,"",Z79+V79)</f>
        <v/>
      </c>
      <c r="J79" s="6"/>
      <c r="K79" s="5"/>
      <c r="L79" s="5"/>
      <c r="M79" s="5"/>
      <c r="N79" s="6"/>
      <c r="O79" s="22" t="str">
        <f>IF(AB79+X79+AF79+T79=0,"",AB79+X79+AF79+T79)</f>
        <v/>
      </c>
      <c r="P79" s="22"/>
      <c r="Q79" s="22" t="str">
        <f>IF(AD79+Z79+AH79+V79=0,"",AD79+Z79+AH79+V79)</f>
        <v/>
      </c>
    </row>
    <row r="80" spans="1:34" ht="18" hidden="1" outlineLevel="1" x14ac:dyDescent="0.25">
      <c r="A80" s="7"/>
      <c r="B80" s="7"/>
      <c r="C80" s="11" t="str">
        <f>IF(T80=0,"",T80)</f>
        <v/>
      </c>
      <c r="D80" s="11"/>
      <c r="E80" s="11" t="str">
        <f>IF(V80=0,"",V80)</f>
        <v/>
      </c>
      <c r="G80" s="5" t="str">
        <f>IF(X80+T80=0,"",X80+T80)</f>
        <v/>
      </c>
      <c r="H80" s="5"/>
      <c r="I80" s="5" t="str">
        <f>IF(Z80+V80=0,"",Z80+V80)</f>
        <v/>
      </c>
      <c r="J80" s="6"/>
      <c r="K80" s="5" t="str">
        <f>IF(X80+T80+AB80=0,"",X80+T80+AB80)</f>
        <v/>
      </c>
      <c r="L80" s="5"/>
      <c r="M80" s="5" t="str">
        <f>IF(Z80+V80+AD80=0,"",Z80+V80+AD80)</f>
        <v/>
      </c>
      <c r="N80" s="6"/>
      <c r="O80" s="22" t="str">
        <f>IF(AB80+X80+AF80+T80=0,"",AB80+X80+AF80+T80)</f>
        <v/>
      </c>
      <c r="P80" s="22"/>
      <c r="Q80" s="22" t="str">
        <f>IF(AD80+Z80+AH80+V80=0,"",AD80+Z80+AH80+V80)</f>
        <v/>
      </c>
    </row>
    <row r="81" spans="1:34" ht="9.9499999999999993" hidden="1" customHeight="1" outlineLevel="1" x14ac:dyDescent="0.25">
      <c r="A81" s="7"/>
      <c r="B81" s="7"/>
      <c r="C81" s="11"/>
      <c r="D81" s="11"/>
      <c r="E81" s="11"/>
      <c r="G81" s="5" t="str">
        <f>IF(X81+T81=0,"",X81+T81)</f>
        <v/>
      </c>
      <c r="H81" s="5"/>
      <c r="I81" s="5" t="str">
        <f>IF(Z81+V81=0,"",Z81+V81)</f>
        <v/>
      </c>
      <c r="J81" s="6"/>
      <c r="K81" s="5"/>
      <c r="L81" s="5"/>
      <c r="M81" s="5"/>
      <c r="N81" s="6"/>
      <c r="O81" s="22" t="str">
        <f>IF(AB81+X81+AF81+T81=0,"",AB81+X81+AF81+T81)</f>
        <v/>
      </c>
      <c r="P81" s="22"/>
      <c r="Q81" s="22" t="str">
        <f>IF(AD81+Z81+AH81+V81=0,"",AD81+Z81+AH81+V81)</f>
        <v/>
      </c>
    </row>
    <row r="82" spans="1:34" ht="18" hidden="1" outlineLevel="1" x14ac:dyDescent="0.25">
      <c r="A82" s="7"/>
      <c r="B82" s="7"/>
      <c r="C82" s="11" t="str">
        <f>IF(T82=0,"",T82)</f>
        <v/>
      </c>
      <c r="D82" s="11"/>
      <c r="E82" s="11" t="str">
        <f>IF(V82=0,"",V82)</f>
        <v/>
      </c>
      <c r="G82" s="5" t="str">
        <f>IF(X82+T82=0,"",X82+T82)</f>
        <v/>
      </c>
      <c r="H82" s="5"/>
      <c r="I82" s="5" t="str">
        <f>IF(Z82+V82=0,"",Z82+V82)</f>
        <v/>
      </c>
      <c r="J82" s="6"/>
      <c r="K82" s="5" t="str">
        <f>IF(X82+T82+AB82=0,"",X82+T82+AB82)</f>
        <v/>
      </c>
      <c r="L82" s="5"/>
      <c r="M82" s="5" t="str">
        <f>IF(Z82+V82+AD82=0,"",Z82+V82+AD82)</f>
        <v/>
      </c>
      <c r="N82" s="6"/>
      <c r="O82" s="22" t="str">
        <f>IF(AB82+X82+AF82+T82=0,"",AB82+X82+AF82+T82)</f>
        <v/>
      </c>
      <c r="P82" s="22"/>
      <c r="Q82" s="22" t="str">
        <f>IF(AD82+Z82+AH82+V82=0,"",AD82+Z82+AH82+V82)</f>
        <v/>
      </c>
    </row>
    <row r="83" spans="1:34" ht="9.9499999999999993" hidden="1" customHeight="1" outlineLevel="1" x14ac:dyDescent="0.25">
      <c r="A83" s="7"/>
      <c r="B83" s="7"/>
      <c r="C83" s="11"/>
      <c r="D83" s="11"/>
      <c r="E83" s="11"/>
      <c r="G83" s="5" t="str">
        <f>IF(X83+T83=0,"",X83+T83)</f>
        <v/>
      </c>
      <c r="H83" s="5"/>
      <c r="I83" s="5" t="str">
        <f>IF(Z83+V83=0,"",Z83+V83)</f>
        <v/>
      </c>
      <c r="J83" s="6"/>
      <c r="K83" s="5"/>
      <c r="L83" s="5"/>
      <c r="M83" s="5"/>
      <c r="N83" s="6"/>
      <c r="O83" s="22" t="str">
        <f>IF(AB83+X83+AF83+T83=0,"",AB83+X83+AF83+T83)</f>
        <v/>
      </c>
      <c r="P83" s="22"/>
      <c r="Q83" s="22" t="str">
        <f>IF(AD83+Z83+AH83+V83=0,"",AD83+Z83+AH83+V83)</f>
        <v/>
      </c>
    </row>
    <row r="84" spans="1:34" ht="18" hidden="1" outlineLevel="1" x14ac:dyDescent="0.25">
      <c r="A84" s="7"/>
      <c r="B84" s="7"/>
      <c r="C84" s="11" t="str">
        <f>IF(T84=0,"",T84)</f>
        <v/>
      </c>
      <c r="D84" s="11"/>
      <c r="E84" s="11" t="str">
        <f>IF(V84=0,"",V84)</f>
        <v/>
      </c>
      <c r="G84" s="5" t="str">
        <f>IF(X84+T84=0,"",X84+T84)</f>
        <v/>
      </c>
      <c r="H84" s="5"/>
      <c r="I84" s="5" t="str">
        <f>IF(Z84+V84=0,"",Z84+V84)</f>
        <v/>
      </c>
      <c r="J84" s="6"/>
      <c r="K84" s="5" t="str">
        <f>IF(X84+T84+AB84=0,"",X84+T84+AB84)</f>
        <v/>
      </c>
      <c r="L84" s="5"/>
      <c r="M84" s="5" t="str">
        <f>IF(Z84+V84+AD84=0,"",Z84+V84+AD84)</f>
        <v/>
      </c>
      <c r="N84" s="6"/>
      <c r="O84" s="22" t="str">
        <f>IF(AB84+X84+AF84+T84=0,"",AB84+X84+AF84+T84)</f>
        <v/>
      </c>
      <c r="P84" s="22"/>
      <c r="Q84" s="22" t="str">
        <f>IF(AD84+Z84+AH84+V84=0,"",AD84+Z84+AH84+V84)</f>
        <v/>
      </c>
    </row>
    <row r="85" spans="1:34" ht="9.9499999999999993" hidden="1" customHeight="1" outlineLevel="1" x14ac:dyDescent="0.25">
      <c r="A85" s="7"/>
      <c r="B85" s="7"/>
      <c r="C85" s="11"/>
      <c r="D85" s="11"/>
      <c r="E85" s="11"/>
      <c r="G85" s="5"/>
      <c r="H85" s="5"/>
      <c r="I85" s="5"/>
      <c r="J85" s="6"/>
      <c r="K85" s="5"/>
      <c r="L85" s="5"/>
      <c r="M85" s="5"/>
      <c r="N85" s="6"/>
      <c r="O85" s="22"/>
      <c r="P85" s="22"/>
      <c r="Q85" s="22"/>
    </row>
    <row r="86" spans="1:34" ht="18" hidden="1" outlineLevel="1" x14ac:dyDescent="0.25">
      <c r="A86" s="7"/>
      <c r="B86" s="7"/>
      <c r="C86" s="11" t="str">
        <f>IF(T86=0,"",T86)</f>
        <v/>
      </c>
      <c r="D86" s="11"/>
      <c r="E86" s="11" t="str">
        <f>IF(V86=0,"",V86)</f>
        <v/>
      </c>
      <c r="G86" s="5" t="str">
        <f>IF(X86+T86=0,"",X86+T86)</f>
        <v/>
      </c>
      <c r="H86" s="5"/>
      <c r="I86" s="5" t="str">
        <f>IF(Z86+V86=0,"",Z86+V86)</f>
        <v/>
      </c>
      <c r="J86" s="6"/>
      <c r="K86" s="5" t="str">
        <f>IF(X86+T86+AB86=0,"",X86+T86+AB86)</f>
        <v/>
      </c>
      <c r="L86" s="5"/>
      <c r="M86" s="5" t="str">
        <f>IF(Z86+V86+AD86=0,"",Z86+V86+AD86)</f>
        <v/>
      </c>
      <c r="N86" s="6"/>
      <c r="O86" s="22" t="str">
        <f>IF(AB86+X86+AF86+T86=0,"",AB86+X86+AF86+T86)</f>
        <v/>
      </c>
      <c r="P86" s="22"/>
      <c r="Q86" s="22" t="str">
        <f>IF(AD86+Z86+AH86+V86=0,"",AD86+Z86+AH86+V86)</f>
        <v/>
      </c>
    </row>
    <row r="87" spans="1:34" ht="9.9499999999999993" hidden="1" customHeight="1" outlineLevel="1" x14ac:dyDescent="0.25">
      <c r="A87" s="7"/>
      <c r="B87" s="7"/>
      <c r="C87" s="11"/>
      <c r="D87" s="11"/>
      <c r="E87" s="11"/>
      <c r="G87" s="5"/>
      <c r="H87" s="5"/>
      <c r="I87" s="5"/>
      <c r="J87" s="6"/>
      <c r="K87" s="5"/>
      <c r="L87" s="5"/>
      <c r="M87" s="5"/>
      <c r="N87" s="6"/>
      <c r="O87" s="22"/>
      <c r="P87" s="22"/>
      <c r="Q87" s="22"/>
    </row>
    <row r="88" spans="1:34" ht="18" hidden="1" outlineLevel="1" x14ac:dyDescent="0.25">
      <c r="A88" s="7"/>
      <c r="B88" s="7"/>
      <c r="C88" s="11" t="str">
        <f>IF(T88=0,"",T88)</f>
        <v/>
      </c>
      <c r="D88" s="11"/>
      <c r="E88" s="11" t="str">
        <f>IF(V88=0,"",V88)</f>
        <v/>
      </c>
      <c r="G88" s="5" t="str">
        <f>IF(X88+T88=0,"",X88+T88)</f>
        <v/>
      </c>
      <c r="H88" s="5"/>
      <c r="I88" s="5" t="str">
        <f>IF(Z88+V88=0,"",Z88+V88)</f>
        <v/>
      </c>
      <c r="J88" s="6"/>
      <c r="K88" s="5" t="str">
        <f>IF(X88+T88+AB88=0,"",X88+T88+AB88)</f>
        <v/>
      </c>
      <c r="L88" s="5"/>
      <c r="M88" s="5" t="str">
        <f>IF(Z88+V88+AD88=0,"",Z88+V88+AD88)</f>
        <v/>
      </c>
      <c r="N88" s="6"/>
      <c r="O88" s="22" t="str">
        <f>IF(AB88+X88+AF88+T88=0,"",AB88+X88+AF88+T88)</f>
        <v/>
      </c>
      <c r="P88" s="22"/>
      <c r="Q88" s="22" t="str">
        <f>IF(AD88+Z88+AH88+V88=0,"",AD88+Z88+AH88+V88)</f>
        <v/>
      </c>
    </row>
    <row r="89" spans="1:34" ht="9.9499999999999993" hidden="1" customHeight="1" outlineLevel="1" x14ac:dyDescent="0.25">
      <c r="A89" s="7"/>
      <c r="B89" s="7"/>
      <c r="C89" s="11"/>
      <c r="D89" s="11"/>
      <c r="E89" s="11"/>
      <c r="G89" s="5"/>
      <c r="H89" s="5"/>
      <c r="I89" s="5"/>
      <c r="J89" s="6"/>
      <c r="K89" s="5"/>
      <c r="L89" s="5"/>
      <c r="M89" s="5"/>
      <c r="N89" s="6"/>
      <c r="O89" s="22"/>
      <c r="P89" s="22"/>
      <c r="Q89" s="22"/>
    </row>
    <row r="90" spans="1:34" ht="18" hidden="1" outlineLevel="1" x14ac:dyDescent="0.25">
      <c r="A90" s="7"/>
      <c r="B90" s="7"/>
      <c r="C90" s="11"/>
      <c r="D90" s="11"/>
      <c r="E90" s="11"/>
      <c r="G90" s="5"/>
      <c r="H90" s="5"/>
      <c r="I90" s="5"/>
      <c r="J90" s="6"/>
      <c r="K90" s="5"/>
      <c r="L90" s="5"/>
      <c r="M90" s="5"/>
      <c r="N90" s="6"/>
      <c r="O90" s="22" t="str">
        <f>IF(AB90+X90+AF90+T90=0,"",AB90+X90+AF90+T90)</f>
        <v/>
      </c>
      <c r="P90" s="22"/>
      <c r="Q90" s="22" t="str">
        <f>IF(AD90+Z90+AH90+V90=0,"",AD90+Z90+AH90+V90)</f>
        <v/>
      </c>
    </row>
    <row r="91" spans="1:34" ht="9" customHeight="1" collapsed="1" x14ac:dyDescent="0.25">
      <c r="A91" s="7"/>
      <c r="B91" s="7"/>
      <c r="C91" s="11"/>
      <c r="D91" s="11"/>
      <c r="E91" s="11"/>
      <c r="G91" s="5" t="str">
        <f>IF(X91+T91=0,"",X91+T91)</f>
        <v/>
      </c>
      <c r="H91" s="5"/>
      <c r="I91" s="5" t="str">
        <f>IF(Z91+V91=0,"",Z91+V91)</f>
        <v/>
      </c>
      <c r="J91" s="6"/>
      <c r="K91" s="5"/>
      <c r="L91" s="5"/>
      <c r="M91" s="5"/>
      <c r="N91" s="6"/>
      <c r="O91" s="22" t="str">
        <f>IF(AB91+X91+AF91+T91=0,"",AB91+X91+AF91+T91)</f>
        <v/>
      </c>
      <c r="P91" s="22"/>
      <c r="Q91" s="22" t="str">
        <f>IF(AD91+Z91+AH91+V91=0,"",AD91+Z91+AH91+V91)</f>
        <v/>
      </c>
    </row>
    <row r="92" spans="1:34" ht="18.75" thickBot="1" x14ac:dyDescent="0.3">
      <c r="A92" s="9" t="s">
        <v>0</v>
      </c>
      <c r="B92" s="9"/>
      <c r="C92" s="4">
        <f>SUM(C50:C91)</f>
        <v>14</v>
      </c>
      <c r="D92" s="8"/>
      <c r="E92" s="4">
        <f>SUM(E50:E91)</f>
        <v>2351</v>
      </c>
      <c r="G92" s="4">
        <f>SUM(G50:G91)</f>
        <v>31</v>
      </c>
      <c r="H92" s="5"/>
      <c r="I92" s="4">
        <f>SUM(I50:I91)</f>
        <v>4346</v>
      </c>
      <c r="J92" s="6"/>
      <c r="K92" s="4">
        <f>SUM(K50:K91)</f>
        <v>42</v>
      </c>
      <c r="L92" s="5"/>
      <c r="M92" s="4">
        <f>SUM(M50:M91)</f>
        <v>5840</v>
      </c>
      <c r="N92" s="6"/>
      <c r="O92" s="4">
        <f>SUM(O50:O91)</f>
        <v>63</v>
      </c>
      <c r="P92" s="5"/>
      <c r="Q92" s="4">
        <f>SUM(Q50:Q91)</f>
        <v>9430</v>
      </c>
      <c r="T92">
        <f>SUM(T50:T91)</f>
        <v>14</v>
      </c>
      <c r="V92">
        <f>SUM(V50:V91)</f>
        <v>2351</v>
      </c>
      <c r="X92">
        <f>SUM(X50:X91)</f>
        <v>17</v>
      </c>
      <c r="Z92">
        <f>SUM(Z50:Z91)</f>
        <v>1995</v>
      </c>
      <c r="AB92">
        <f>SUM(AB50:AB91)</f>
        <v>11</v>
      </c>
      <c r="AD92">
        <f>SUM(AD50:AD91)</f>
        <v>1494</v>
      </c>
      <c r="AF92">
        <f>SUM(AF50:AF91)</f>
        <v>21</v>
      </c>
      <c r="AH92">
        <f>SUM(AH50:AH91)</f>
        <v>3590</v>
      </c>
    </row>
    <row r="93" spans="1:34" ht="10.5" customHeight="1" thickTop="1" x14ac:dyDescent="0.25">
      <c r="K93" s="6"/>
      <c r="L93" s="6"/>
      <c r="M93" s="6"/>
      <c r="O93" s="40"/>
      <c r="P93" s="40"/>
      <c r="Q93" s="40"/>
    </row>
    <row r="94" spans="1:34" ht="7.5" customHeight="1" x14ac:dyDescent="0.25"/>
  </sheetData>
  <mergeCells count="14">
    <mergeCell ref="O3:Q3"/>
    <mergeCell ref="C4:E4"/>
    <mergeCell ref="G4:I4"/>
    <mergeCell ref="K4:M4"/>
    <mergeCell ref="O4:Q4"/>
    <mergeCell ref="X4:Z4"/>
    <mergeCell ref="AB4:AD4"/>
    <mergeCell ref="AF4:AH4"/>
    <mergeCell ref="O46:Q46"/>
    <mergeCell ref="C47:E47"/>
    <mergeCell ref="G47:I47"/>
    <mergeCell ref="K47:M47"/>
    <mergeCell ref="O47:Q47"/>
    <mergeCell ref="T4:V4"/>
  </mergeCells>
  <pageMargins left="0.5" right="0.5" top="1" bottom="0.75" header="0.5" footer="0.5"/>
  <pageSetup scale="59" fitToHeight="0" orientation="portrait" r:id="rId1"/>
  <headerFooter scaleWithDoc="0" alignWithMargins="0">
    <oddFooter>&amp;C&amp;"Arial,Bold"&amp;10E-&amp;P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2338-7B45-46C1-B249-95936DB8D2BD}">
  <sheetPr>
    <tabColor rgb="FF7030A0"/>
    <pageSetUpPr fitToPage="1"/>
  </sheetPr>
  <dimension ref="A1:AH94"/>
  <sheetViews>
    <sheetView view="pageBreakPreview" zoomScale="60" zoomScaleNormal="70" workbookViewId="0">
      <selection activeCell="A34" sqref="A34:K34"/>
    </sheetView>
  </sheetViews>
  <sheetFormatPr defaultRowHeight="15" outlineLevelRow="1" x14ac:dyDescent="0.25"/>
  <cols>
    <col min="1" max="1" width="35.85546875" customWidth="1"/>
    <col min="2" max="2" width="2.7109375" customWidth="1"/>
    <col min="3" max="3" width="12.7109375" customWidth="1"/>
    <col min="4" max="4" width="2.7109375" customWidth="1"/>
    <col min="5" max="5" width="12.7109375" customWidth="1"/>
    <col min="6" max="6" width="4.7109375" customWidth="1"/>
    <col min="7" max="7" width="12.7109375" customWidth="1"/>
    <col min="8" max="8" width="2.7109375" customWidth="1"/>
    <col min="9" max="9" width="12.7109375" customWidth="1"/>
    <col min="10" max="10" width="4.7109375" customWidth="1"/>
    <col min="11" max="11" width="12.7109375" customWidth="1"/>
    <col min="12" max="12" width="2.7109375" customWidth="1"/>
    <col min="13" max="13" width="12.7109375" customWidth="1"/>
    <col min="14" max="14" width="4.7109375" customWidth="1"/>
    <col min="15" max="15" width="12.7109375" customWidth="1"/>
    <col min="16" max="16" width="2.7109375" customWidth="1"/>
    <col min="17" max="17" width="12.7109375" customWidth="1"/>
    <col min="19" max="19" width="26.5703125" bestFit="1" customWidth="1"/>
    <col min="21" max="21" width="6.28515625" bestFit="1" customWidth="1"/>
    <col min="22" max="22" width="10.85546875" bestFit="1" customWidth="1"/>
    <col min="23" max="23" width="11.42578125" customWidth="1"/>
    <col min="25" max="25" width="7.7109375" customWidth="1"/>
    <col min="26" max="26" width="10.85546875" bestFit="1" customWidth="1"/>
    <col min="27" max="27" width="11.42578125" customWidth="1"/>
    <col min="29" max="29" width="6.28515625" bestFit="1" customWidth="1"/>
    <col min="30" max="30" width="10.85546875" bestFit="1" customWidth="1"/>
    <col min="31" max="31" width="11.42578125" customWidth="1"/>
    <col min="33" max="33" width="6.28515625" bestFit="1" customWidth="1"/>
    <col min="34" max="34" width="12" bestFit="1" customWidth="1"/>
  </cols>
  <sheetData>
    <row r="1" spans="1:34" ht="26.25" x14ac:dyDescent="0.4">
      <c r="A1" s="31" t="s">
        <v>24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34" ht="7.5" customHeight="1" x14ac:dyDescent="0.25"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34" ht="20.25" x14ac:dyDescent="0.3">
      <c r="A3" s="7"/>
      <c r="B3" s="7"/>
      <c r="C3" s="19">
        <v>2024</v>
      </c>
      <c r="D3" s="19"/>
      <c r="E3" s="19"/>
      <c r="G3" s="19">
        <f>C3</f>
        <v>2024</v>
      </c>
      <c r="H3" s="19"/>
      <c r="I3" s="19"/>
      <c r="J3" s="40"/>
      <c r="K3" s="19">
        <f>G3</f>
        <v>2024</v>
      </c>
      <c r="L3" s="19"/>
      <c r="M3" s="19"/>
      <c r="N3" s="40"/>
      <c r="O3" s="34">
        <f>K3</f>
        <v>2024</v>
      </c>
      <c r="P3" s="34"/>
      <c r="Q3" s="34"/>
    </row>
    <row r="4" spans="1:34" ht="18" x14ac:dyDescent="0.25">
      <c r="A4" s="7"/>
      <c r="B4" s="7"/>
      <c r="C4" s="17" t="s">
        <v>19</v>
      </c>
      <c r="D4" s="17"/>
      <c r="E4" s="17"/>
      <c r="G4" s="17" t="s">
        <v>18</v>
      </c>
      <c r="H4" s="17"/>
      <c r="I4" s="17"/>
      <c r="J4" s="40"/>
      <c r="K4" s="17" t="s">
        <v>17</v>
      </c>
      <c r="L4" s="17"/>
      <c r="M4" s="17"/>
      <c r="N4" s="40"/>
      <c r="O4" s="33" t="s">
        <v>16</v>
      </c>
      <c r="P4" s="33"/>
      <c r="Q4" s="33"/>
      <c r="R4" s="32"/>
      <c r="T4" s="17" t="s">
        <v>19</v>
      </c>
      <c r="U4" s="17"/>
      <c r="V4" s="17"/>
      <c r="W4" s="7"/>
      <c r="X4" s="17" t="s">
        <v>47</v>
      </c>
      <c r="Y4" s="17"/>
      <c r="Z4" s="17"/>
      <c r="AA4" s="7"/>
      <c r="AB4" s="17" t="s">
        <v>46</v>
      </c>
      <c r="AC4" s="17"/>
      <c r="AD4" s="17"/>
      <c r="AE4" s="7"/>
      <c r="AF4" s="17" t="s">
        <v>45</v>
      </c>
      <c r="AG4" s="17"/>
      <c r="AH4" s="17"/>
    </row>
    <row r="5" spans="1:34" ht="18" x14ac:dyDescent="0.25">
      <c r="A5" s="7"/>
      <c r="B5" s="7"/>
      <c r="C5" s="13" t="s">
        <v>15</v>
      </c>
      <c r="D5" s="14"/>
      <c r="E5" s="13" t="s">
        <v>14</v>
      </c>
      <c r="G5" s="13" t="s">
        <v>15</v>
      </c>
      <c r="H5" s="14"/>
      <c r="I5" s="13" t="s">
        <v>14</v>
      </c>
      <c r="J5" s="40"/>
      <c r="K5" s="13" t="s">
        <v>15</v>
      </c>
      <c r="L5" s="14"/>
      <c r="M5" s="13" t="s">
        <v>14</v>
      </c>
      <c r="N5" s="40"/>
      <c r="O5" s="13" t="s">
        <v>15</v>
      </c>
      <c r="P5" s="14"/>
      <c r="Q5" s="13" t="s">
        <v>14</v>
      </c>
      <c r="R5" s="32"/>
      <c r="S5" s="40" t="s">
        <v>44</v>
      </c>
      <c r="T5" s="13" t="s">
        <v>15</v>
      </c>
      <c r="U5" s="14"/>
      <c r="V5" s="13" t="s">
        <v>14</v>
      </c>
      <c r="W5" s="7"/>
      <c r="X5" s="13" t="s">
        <v>15</v>
      </c>
      <c r="Y5" s="14"/>
      <c r="Z5" s="13" t="s">
        <v>14</v>
      </c>
      <c r="AA5" s="7"/>
      <c r="AB5" s="13" t="s">
        <v>15</v>
      </c>
      <c r="AC5" s="14"/>
      <c r="AD5" s="13" t="s">
        <v>14</v>
      </c>
      <c r="AE5" s="7"/>
      <c r="AF5" s="13" t="s">
        <v>15</v>
      </c>
      <c r="AG5" s="14"/>
      <c r="AH5" s="13" t="s">
        <v>14</v>
      </c>
    </row>
    <row r="6" spans="1:34" ht="9" customHeight="1" x14ac:dyDescent="0.25">
      <c r="A6" s="7"/>
      <c r="B6" s="7"/>
      <c r="C6" s="7"/>
      <c r="D6" s="7"/>
      <c r="E6" s="7"/>
      <c r="G6" s="7"/>
      <c r="H6" s="7"/>
      <c r="I6" s="7"/>
      <c r="K6" s="7"/>
      <c r="L6" s="7"/>
      <c r="M6" s="7"/>
      <c r="O6" s="7"/>
      <c r="P6" s="7"/>
      <c r="Q6" s="7"/>
    </row>
    <row r="7" spans="1:34" ht="18" x14ac:dyDescent="0.25">
      <c r="A7" s="7" t="str">
        <f>S7</f>
        <v>Aloft Hotels</v>
      </c>
      <c r="B7" s="7"/>
      <c r="C7" s="11">
        <f>IF(T7=0,"",T7)</f>
        <v>1</v>
      </c>
      <c r="D7" s="11"/>
      <c r="E7" s="11">
        <f>IF(V7=0,"",V7)</f>
        <v>293</v>
      </c>
      <c r="G7" s="42">
        <f>IF(X7+T7=0,"",X7+T7)</f>
        <v>1</v>
      </c>
      <c r="H7" s="42"/>
      <c r="I7" s="42">
        <f>IF(Z7+V7=0,"",Z7+V7)</f>
        <v>293</v>
      </c>
      <c r="J7" s="6"/>
      <c r="K7" s="42">
        <f>IF(X7+T7+AB7=0,"",X7+T7+AB7)</f>
        <v>1</v>
      </c>
      <c r="L7" s="42"/>
      <c r="M7" s="42">
        <f>IF(Z7+V7+AD7=0,"",Z7+V7+AD7)</f>
        <v>293</v>
      </c>
      <c r="N7" s="6"/>
      <c r="O7" s="42">
        <f>IF(AB7+X7+AF7+T7=0,"",AB7+X7+AF7+T7)</f>
        <v>1</v>
      </c>
      <c r="P7" s="42"/>
      <c r="Q7" s="42">
        <f>IF(AD7+Z7+AH7+V7=0,"",AD7+Z7+AH7+V7)</f>
        <v>293</v>
      </c>
      <c r="S7" s="40" t="s">
        <v>27</v>
      </c>
      <c r="T7">
        <v>1</v>
      </c>
      <c r="V7">
        <v>293</v>
      </c>
    </row>
    <row r="8" spans="1:34" ht="10.5" customHeight="1" x14ac:dyDescent="0.25">
      <c r="A8" s="7"/>
      <c r="C8" s="11"/>
      <c r="D8" s="11"/>
      <c r="E8" s="11"/>
      <c r="G8" s="42" t="str">
        <f>IF(X8+T8=0,"",X8+T8)</f>
        <v/>
      </c>
      <c r="H8" s="42"/>
      <c r="I8" s="42" t="str">
        <f>IF(Z8+V8=0,"",Z8+V8)</f>
        <v/>
      </c>
      <c r="J8" s="6"/>
      <c r="K8" s="42"/>
      <c r="L8" s="42"/>
      <c r="M8" s="42"/>
      <c r="N8" s="6"/>
      <c r="O8" s="42" t="str">
        <f>IF(AB8+X8+AF8+T8=0,"",AB8+X8+AF8+T8)</f>
        <v/>
      </c>
      <c r="P8" s="42"/>
      <c r="Q8" s="42" t="str">
        <f>IF(AD8+Z8+AH8+V8=0,"",AD8+Z8+AH8+V8)</f>
        <v/>
      </c>
    </row>
    <row r="9" spans="1:34" ht="18" x14ac:dyDescent="0.25">
      <c r="A9" s="7" t="str">
        <f>S9</f>
        <v>Fairfield by Marriott</v>
      </c>
      <c r="B9" s="7"/>
      <c r="C9" s="11">
        <f>IF(T9=0,"",T9)</f>
        <v>3</v>
      </c>
      <c r="D9" s="11"/>
      <c r="E9" s="11">
        <f>IF(V9=0,"",V9)</f>
        <v>355</v>
      </c>
      <c r="G9" s="42">
        <f>IF(X9+T9=0,"",X9+T9)</f>
        <v>3</v>
      </c>
      <c r="H9" s="42"/>
      <c r="I9" s="42">
        <f>IF(Z9+V9=0,"",Z9+V9)</f>
        <v>355</v>
      </c>
      <c r="J9" s="6"/>
      <c r="K9" s="42">
        <f>IF(X9+T9+AB9=0,"",X9+T9+AB9)</f>
        <v>3</v>
      </c>
      <c r="L9" s="42"/>
      <c r="M9" s="42">
        <f>IF(Z9+V9+AD9=0,"",Z9+V9+AD9)</f>
        <v>355</v>
      </c>
      <c r="N9" s="6"/>
      <c r="O9" s="42">
        <f>IF(AB9+X9+AF9+T9=0,"",AB9+X9+AF9+T9)</f>
        <v>3</v>
      </c>
      <c r="P9" s="42"/>
      <c r="Q9" s="42">
        <f>IF(AD9+Z9+AH9+V9=0,"",AD9+Z9+AH9+V9)</f>
        <v>355</v>
      </c>
      <c r="S9" s="40" t="s">
        <v>49</v>
      </c>
      <c r="T9">
        <v>3</v>
      </c>
      <c r="V9">
        <v>355</v>
      </c>
    </row>
    <row r="10" spans="1:34" ht="10.5" customHeight="1" x14ac:dyDescent="0.25">
      <c r="A10" s="7"/>
      <c r="C10" s="11"/>
      <c r="D10" s="11"/>
      <c r="E10" s="11"/>
      <c r="G10" s="25"/>
      <c r="H10" s="25"/>
      <c r="I10" s="25"/>
      <c r="J10" s="6"/>
      <c r="K10" s="25"/>
      <c r="L10" s="25"/>
      <c r="M10" s="25"/>
      <c r="N10" s="6"/>
      <c r="O10" s="42" t="str">
        <f>IF(AB10+X10+AF10+T10=0,"",AB10+X10+AF10+T10)</f>
        <v/>
      </c>
      <c r="P10" s="42"/>
      <c r="Q10" s="42" t="str">
        <f>IF(AD10+Z10+AH10+V10=0,"",AD10+Z10+AH10+V10)</f>
        <v/>
      </c>
    </row>
    <row r="11" spans="1:34" ht="18" x14ac:dyDescent="0.25">
      <c r="A11" s="7" t="str">
        <f>S11</f>
        <v>Four Points</v>
      </c>
      <c r="B11" s="7"/>
      <c r="C11" s="11">
        <f>IF(T11=0,"",T11)</f>
        <v>2</v>
      </c>
      <c r="D11" s="11"/>
      <c r="E11" s="11">
        <f>IF(V11=0,"",V11)</f>
        <v>304</v>
      </c>
      <c r="G11" s="42">
        <f>IF(X11+T11=0,"",X11+T11)</f>
        <v>2</v>
      </c>
      <c r="H11" s="42"/>
      <c r="I11" s="42">
        <f>IF(Z11+V11=0,"",Z11+V11)</f>
        <v>304</v>
      </c>
      <c r="J11" s="6"/>
      <c r="K11" s="42">
        <f>IF(X11+T11+AB11=0,"",X11+T11+AB11)</f>
        <v>2</v>
      </c>
      <c r="L11" s="42"/>
      <c r="M11" s="42">
        <f>IF(Z11+V11+AD11=0,"",Z11+V11+AD11)</f>
        <v>304</v>
      </c>
      <c r="N11" s="6"/>
      <c r="O11" s="42">
        <f>IF(AB11+X11+AF11+T11=0,"",AB11+X11+AF11+T11)</f>
        <v>2</v>
      </c>
      <c r="P11" s="42"/>
      <c r="Q11" s="42">
        <f>IF(AD11+Z11+AH11+V11=0,"",AD11+Z11+AH11+V11)</f>
        <v>304</v>
      </c>
      <c r="S11" s="40" t="s">
        <v>32</v>
      </c>
      <c r="T11">
        <v>2</v>
      </c>
      <c r="V11">
        <v>304</v>
      </c>
    </row>
    <row r="12" spans="1:34" ht="10.5" customHeight="1" x14ac:dyDescent="0.25">
      <c r="A12" s="7"/>
      <c r="C12" s="11"/>
      <c r="D12" s="11"/>
      <c r="E12" s="11"/>
      <c r="G12" s="25"/>
      <c r="H12" s="25"/>
      <c r="I12" s="25"/>
      <c r="J12" s="6"/>
      <c r="K12" s="25"/>
      <c r="L12" s="25"/>
      <c r="M12" s="25"/>
      <c r="N12" s="6"/>
      <c r="O12" s="42" t="str">
        <f>IF(AB12+X12+AF12+T12=0,"",AB12+X12+AF12+T12)</f>
        <v/>
      </c>
      <c r="P12" s="42"/>
      <c r="Q12" s="42" t="str">
        <f>IF(AD12+Z12+AH12+V12=0,"",AD12+Z12+AH12+V12)</f>
        <v/>
      </c>
    </row>
    <row r="13" spans="1:34" ht="18" x14ac:dyDescent="0.25">
      <c r="A13" s="7" t="str">
        <f>S13</f>
        <v>The Luxury Collection</v>
      </c>
      <c r="B13" s="7"/>
      <c r="C13" s="11">
        <f>IF(T13=0,"",T13)</f>
        <v>2</v>
      </c>
      <c r="D13" s="11"/>
      <c r="E13" s="11">
        <f>IF(V13=0,"",V13)</f>
        <v>166</v>
      </c>
      <c r="G13" s="42">
        <f>IF(X13+T13=0,"",X13+T13)</f>
        <v>2</v>
      </c>
      <c r="H13" s="42"/>
      <c r="I13" s="42">
        <f>IF(Z13+V13=0,"",Z13+V13)</f>
        <v>166</v>
      </c>
      <c r="J13" s="6"/>
      <c r="K13" s="42">
        <f>IF(X13+T13+AB13=0,"",X13+T13+AB13)</f>
        <v>2</v>
      </c>
      <c r="L13" s="42"/>
      <c r="M13" s="42">
        <f>IF(Z13+V13+AD13=0,"",Z13+V13+AD13)</f>
        <v>166</v>
      </c>
      <c r="N13" s="6"/>
      <c r="O13" s="42">
        <f>IF(AB13+X13+AF13+T13=0,"",AB13+X13+AF13+T13)</f>
        <v>2</v>
      </c>
      <c r="P13" s="42"/>
      <c r="Q13" s="42">
        <f>IF(AD13+Z13+AH13+V13=0,"",AD13+Z13+AH13+V13)</f>
        <v>166</v>
      </c>
      <c r="S13" s="40" t="s">
        <v>54</v>
      </c>
      <c r="T13">
        <v>2</v>
      </c>
      <c r="V13">
        <v>166</v>
      </c>
    </row>
    <row r="14" spans="1:34" ht="10.5" customHeight="1" x14ac:dyDescent="0.25">
      <c r="A14" s="7"/>
      <c r="C14" s="11"/>
      <c r="D14" s="11"/>
      <c r="E14" s="11"/>
      <c r="G14" s="25"/>
      <c r="H14" s="25"/>
      <c r="I14" s="25"/>
      <c r="J14" s="6"/>
      <c r="K14" s="25"/>
      <c r="L14" s="25"/>
      <c r="M14" s="25"/>
      <c r="N14" s="6"/>
      <c r="O14" s="42" t="str">
        <f>IF(AB14+X14+AF14+T14=0,"",AB14+X14+AF14+T14)</f>
        <v/>
      </c>
      <c r="P14" s="42"/>
      <c r="Q14" s="42" t="str">
        <f>IF(AD14+Z14+AH14+V14=0,"",AD14+Z14+AH14+V14)</f>
        <v/>
      </c>
    </row>
    <row r="15" spans="1:34" ht="18" x14ac:dyDescent="0.25">
      <c r="A15" s="7" t="str">
        <f>S15</f>
        <v>Marriott Hotels</v>
      </c>
      <c r="B15" s="7"/>
      <c r="C15" s="11">
        <f>IF(T15=0,"",T15)</f>
        <v>3</v>
      </c>
      <c r="D15" s="11"/>
      <c r="E15" s="11">
        <f>IF(V15=0,"",V15)</f>
        <v>1207</v>
      </c>
      <c r="G15" s="42">
        <f>IF(X15+T15=0,"",X15+T15)</f>
        <v>3</v>
      </c>
      <c r="H15" s="42"/>
      <c r="I15" s="42">
        <f>IF(Z15+V15=0,"",Z15+V15)</f>
        <v>1207</v>
      </c>
      <c r="J15" s="6"/>
      <c r="K15" s="42">
        <f>IF(X15+T15+AB15=0,"",X15+T15+AB15)</f>
        <v>3</v>
      </c>
      <c r="L15" s="42"/>
      <c r="M15" s="42">
        <f>IF(Z15+V15+AD15=0,"",Z15+V15+AD15)</f>
        <v>1207</v>
      </c>
      <c r="N15" s="6"/>
      <c r="O15" s="42">
        <f>IF(AB15+X15+AF15+T15=0,"",AB15+X15+AF15+T15)</f>
        <v>3</v>
      </c>
      <c r="P15" s="42"/>
      <c r="Q15" s="42">
        <f>IF(AD15+Z15+AH15+V15=0,"",AD15+Z15+AH15+V15)</f>
        <v>1207</v>
      </c>
      <c r="S15" s="40" t="s">
        <v>23</v>
      </c>
      <c r="T15">
        <v>3</v>
      </c>
      <c r="V15">
        <v>1207</v>
      </c>
    </row>
    <row r="16" spans="1:34" ht="10.5" customHeight="1" x14ac:dyDescent="0.25">
      <c r="A16" s="7"/>
      <c r="C16" s="11"/>
      <c r="D16" s="11"/>
      <c r="E16" s="11"/>
      <c r="G16" s="25"/>
      <c r="H16" s="25"/>
      <c r="I16" s="25"/>
      <c r="J16" s="6"/>
      <c r="K16" s="25"/>
      <c r="L16" s="25"/>
      <c r="M16" s="25"/>
      <c r="N16" s="6"/>
      <c r="O16" s="42" t="str">
        <f>IF(AB16+X16+AF16+T16=0,"",AB16+X16+AF16+T16)</f>
        <v/>
      </c>
      <c r="P16" s="42"/>
      <c r="Q16" s="42" t="str">
        <f>IF(AD16+Z16+AH16+V16=0,"",AD16+Z16+AH16+V16)</f>
        <v/>
      </c>
    </row>
    <row r="17" spans="1:22" ht="18" x14ac:dyDescent="0.25">
      <c r="A17" s="7" t="str">
        <f>S17</f>
        <v>Sheraton</v>
      </c>
      <c r="B17" s="7"/>
      <c r="C17" s="11">
        <f>IF(T17=0,"",T17)</f>
        <v>3</v>
      </c>
      <c r="D17" s="11"/>
      <c r="E17" s="11">
        <f>IF(V17=0,"",V17)</f>
        <v>1249</v>
      </c>
      <c r="G17" s="42">
        <f>IF(X17+T17=0,"",X17+T17)</f>
        <v>3</v>
      </c>
      <c r="H17" s="42"/>
      <c r="I17" s="42">
        <f>IF(Z17+V17=0,"",Z17+V17)</f>
        <v>1249</v>
      </c>
      <c r="J17" s="6"/>
      <c r="K17" s="42">
        <f>IF(X17+T17+AB17=0,"",X17+T17+AB17)</f>
        <v>3</v>
      </c>
      <c r="L17" s="42"/>
      <c r="M17" s="42">
        <f>IF(Z17+V17+AD17=0,"",Z17+V17+AD17)</f>
        <v>1249</v>
      </c>
      <c r="N17" s="6"/>
      <c r="O17" s="42">
        <f>IF(AB17+X17+AF17+T17=0,"",AB17+X17+AF17+T17)</f>
        <v>3</v>
      </c>
      <c r="P17" s="42"/>
      <c r="Q17" s="42">
        <f>IF(AD17+Z17+AH17+V17=0,"",AD17+Z17+AH17+V17)</f>
        <v>1249</v>
      </c>
      <c r="S17" s="40" t="s">
        <v>33</v>
      </c>
      <c r="T17">
        <v>3</v>
      </c>
      <c r="V17">
        <v>1249</v>
      </c>
    </row>
    <row r="18" spans="1:22" ht="10.5" customHeight="1" x14ac:dyDescent="0.25">
      <c r="A18" s="7"/>
      <c r="C18" s="11"/>
      <c r="D18" s="11"/>
      <c r="E18" s="11"/>
      <c r="G18" s="25"/>
      <c r="H18" s="25"/>
      <c r="I18" s="25"/>
      <c r="J18" s="6"/>
      <c r="K18" s="25"/>
      <c r="L18" s="25"/>
      <c r="M18" s="25"/>
      <c r="N18" s="6"/>
      <c r="O18" s="42" t="str">
        <f>IF(AB18+X18+AF18+T18=0,"",AB18+X18+AF18+T18)</f>
        <v/>
      </c>
      <c r="P18" s="42"/>
      <c r="Q18" s="42" t="str">
        <f>IF(AD18+Z18+AH18+V18=0,"",AD18+Z18+AH18+V18)</f>
        <v/>
      </c>
    </row>
    <row r="19" spans="1:22" ht="18" x14ac:dyDescent="0.25">
      <c r="A19" s="7" t="str">
        <f>S19</f>
        <v>Protea Hotels</v>
      </c>
      <c r="B19" s="7"/>
      <c r="C19" s="11">
        <f>IF(T19=0,"",T19)</f>
        <v>2</v>
      </c>
      <c r="D19" s="11"/>
      <c r="E19" s="11">
        <f>IF(V19=0,"",V19)</f>
        <v>127</v>
      </c>
      <c r="G19" s="42">
        <f>IF(X19+T19=0,"",X19+T19)</f>
        <v>2</v>
      </c>
      <c r="H19" s="42"/>
      <c r="I19" s="42">
        <f>IF(Z19+V19=0,"",Z19+V19)</f>
        <v>127</v>
      </c>
      <c r="J19" s="6"/>
      <c r="K19" s="42">
        <f>IF(X19+T19+AB19=0,"",X19+T19+AB19)</f>
        <v>2</v>
      </c>
      <c r="L19" s="42"/>
      <c r="M19" s="42">
        <f>IF(Z19+V19+AD19=0,"",Z19+V19+AD19)</f>
        <v>127</v>
      </c>
      <c r="N19" s="6"/>
      <c r="O19" s="42">
        <f>IF(AB19+X19+AF19+T19=0,"",AB19+X19+AF19+T19)</f>
        <v>2</v>
      </c>
      <c r="P19" s="42"/>
      <c r="Q19" s="42">
        <f>IF(AD19+Z19+AH19+V19=0,"",AD19+Z19+AH19+V19)</f>
        <v>127</v>
      </c>
      <c r="S19" s="40" t="s">
        <v>8</v>
      </c>
      <c r="T19">
        <v>2</v>
      </c>
      <c r="V19">
        <v>127</v>
      </c>
    </row>
    <row r="20" spans="1:22" ht="10.5" customHeight="1" x14ac:dyDescent="0.25">
      <c r="A20" s="7"/>
      <c r="C20" s="11"/>
      <c r="D20" s="11"/>
      <c r="E20" s="11"/>
      <c r="G20" s="25"/>
      <c r="H20" s="25"/>
      <c r="I20" s="25"/>
      <c r="J20" s="6"/>
      <c r="K20" s="25"/>
      <c r="L20" s="25"/>
      <c r="M20" s="25"/>
      <c r="N20" s="6"/>
      <c r="O20" s="42" t="str">
        <f>IF(AB20+X20+AF20+T20=0,"",AB20+X20+AF20+T20)</f>
        <v/>
      </c>
      <c r="P20" s="42"/>
      <c r="Q20" s="42" t="str">
        <f>IF(AD20+Z20+AH20+V20=0,"",AD20+Z20+AH20+V20)</f>
        <v/>
      </c>
    </row>
    <row r="21" spans="1:22" ht="18" x14ac:dyDescent="0.25">
      <c r="A21" s="7" t="str">
        <f>S21</f>
        <v>Delta Hotels</v>
      </c>
      <c r="B21" s="7"/>
      <c r="C21" s="11">
        <f>IF(T21=0,"",T21)</f>
        <v>2</v>
      </c>
      <c r="D21" s="11"/>
      <c r="E21" s="11">
        <f>IF(V21=0,"",V21)</f>
        <v>369</v>
      </c>
      <c r="G21" s="25">
        <f>IF(X21+T21=0,"",X21+T21)</f>
        <v>2</v>
      </c>
      <c r="H21" s="25"/>
      <c r="I21" s="25">
        <f>IF(Z21+V21=0,"",Z21+V21)</f>
        <v>369</v>
      </c>
      <c r="J21" s="6"/>
      <c r="K21" s="25">
        <f>IF(X21+T21+AB21=0,"",X21+T21+AB21)</f>
        <v>2</v>
      </c>
      <c r="L21" s="25"/>
      <c r="M21" s="25">
        <f>IF(Z21+V21+AD21=0,"",Z21+V21+AD21)</f>
        <v>369</v>
      </c>
      <c r="N21" s="6"/>
      <c r="O21" s="42">
        <f>IF(AB21+X21+AF21+T21=0,"",AB21+X21+AF21+T21)</f>
        <v>2</v>
      </c>
      <c r="P21" s="42"/>
      <c r="Q21" s="42">
        <f>IF(AD21+Z21+AH21+V21=0,"",AD21+Z21+AH21+V21)</f>
        <v>369</v>
      </c>
      <c r="S21" s="40" t="s">
        <v>37</v>
      </c>
      <c r="T21">
        <v>2</v>
      </c>
      <c r="V21">
        <v>369</v>
      </c>
    </row>
    <row r="22" spans="1:22" ht="10.5" customHeight="1" x14ac:dyDescent="0.25">
      <c r="A22" s="7"/>
      <c r="C22" s="11"/>
      <c r="D22" s="11"/>
      <c r="E22" s="11"/>
      <c r="G22" s="25"/>
      <c r="H22" s="25"/>
      <c r="I22" s="25"/>
      <c r="J22" s="6"/>
      <c r="K22" s="25"/>
      <c r="L22" s="25"/>
      <c r="M22" s="25"/>
      <c r="N22" s="6"/>
      <c r="O22" s="42" t="str">
        <f>IF(AB22+X22+AF22+T22=0,"",AB22+X22+AF22+T22)</f>
        <v/>
      </c>
      <c r="P22" s="42"/>
      <c r="Q22" s="42" t="str">
        <f>IF(AD22+Z22+AH22+V22=0,"",AD22+Z22+AH22+V22)</f>
        <v/>
      </c>
    </row>
    <row r="23" spans="1:22" ht="18" x14ac:dyDescent="0.25">
      <c r="A23" s="7" t="str">
        <f>S23</f>
        <v>Marriott Executive Apartments</v>
      </c>
      <c r="B23" s="7"/>
      <c r="C23" s="11">
        <f>IF(T23=0,"",T23)</f>
        <v>1</v>
      </c>
      <c r="D23" s="11"/>
      <c r="E23" s="11">
        <f>IF(V23=0,"",V23)</f>
        <v>160</v>
      </c>
      <c r="G23" s="42">
        <f>IF(X23+T23=0,"",X23+T23)</f>
        <v>1</v>
      </c>
      <c r="H23" s="42"/>
      <c r="I23" s="42">
        <f>IF(Z23+V23=0,"",Z23+V23)</f>
        <v>160</v>
      </c>
      <c r="J23" s="6"/>
      <c r="K23" s="42">
        <f>IF(X23+T23+AB23=0,"",X23+T23+AB23)</f>
        <v>1</v>
      </c>
      <c r="L23" s="42"/>
      <c r="M23" s="42">
        <f>IF(Z23+V23+AD23=0,"",Z23+V23+AD23)</f>
        <v>160</v>
      </c>
      <c r="N23" s="6"/>
      <c r="O23" s="42">
        <f>IF(AB23+X23+AF23+T23=0,"",AB23+X23+AF23+T23)</f>
        <v>1</v>
      </c>
      <c r="P23" s="42"/>
      <c r="Q23" s="42">
        <f>IF(AD23+Z23+AH23+V23=0,"",AD23+Z23+AH23+V23)</f>
        <v>160</v>
      </c>
      <c r="S23" s="40" t="s">
        <v>11</v>
      </c>
      <c r="T23">
        <v>1</v>
      </c>
      <c r="V23">
        <v>160</v>
      </c>
    </row>
    <row r="24" spans="1:22" ht="10.5" customHeight="1" x14ac:dyDescent="0.25">
      <c r="A24" s="7"/>
      <c r="C24" s="11"/>
      <c r="D24" s="11"/>
      <c r="E24" s="11"/>
      <c r="G24" s="25"/>
      <c r="H24" s="25"/>
      <c r="I24" s="25"/>
      <c r="J24" s="6"/>
      <c r="K24" s="25"/>
      <c r="L24" s="25"/>
      <c r="M24" s="25"/>
      <c r="N24" s="6"/>
      <c r="O24" s="42" t="str">
        <f>IF(AB24+X24+AF24+T24=0,"",AB24+X24+AF24+T24)</f>
        <v/>
      </c>
      <c r="P24" s="42"/>
      <c r="Q24" s="42" t="str">
        <f>IF(AD24+Z24+AH24+V24=0,"",AD24+Z24+AH24+V24)</f>
        <v/>
      </c>
    </row>
    <row r="25" spans="1:22" ht="18" x14ac:dyDescent="0.25">
      <c r="A25" s="7" t="str">
        <f>S25</f>
        <v>Westin</v>
      </c>
      <c r="B25" s="7"/>
      <c r="C25" s="11">
        <f>IF(T25=0,"",T25)</f>
        <v>1</v>
      </c>
      <c r="D25" s="11"/>
      <c r="E25" s="11">
        <f>IF(V25=0,"",V25)</f>
        <v>172</v>
      </c>
      <c r="G25" s="42">
        <f>IF(X25+T25=0,"",X25+T25)</f>
        <v>1</v>
      </c>
      <c r="H25" s="42"/>
      <c r="I25" s="42">
        <f>IF(Z25+V25=0,"",Z25+V25)</f>
        <v>172</v>
      </c>
      <c r="J25" s="6"/>
      <c r="K25" s="42">
        <f>IF(X25+T25+AB25=0,"",X25+T25+AB25)</f>
        <v>1</v>
      </c>
      <c r="L25" s="42"/>
      <c r="M25" s="42">
        <f>IF(Z25+V25+AD25=0,"",Z25+V25+AD25)</f>
        <v>172</v>
      </c>
      <c r="N25" s="6"/>
      <c r="O25" s="42">
        <f>IF(AB25+X25+AF25+T25=0,"",AB25+X25+AF25+T25)</f>
        <v>1</v>
      </c>
      <c r="P25" s="42"/>
      <c r="Q25" s="42">
        <f>IF(AD25+Z25+AH25+V25=0,"",AD25+Z25+AH25+V25)</f>
        <v>172</v>
      </c>
      <c r="S25" s="40" t="s">
        <v>30</v>
      </c>
      <c r="T25">
        <v>1</v>
      </c>
      <c r="V25">
        <v>172</v>
      </c>
    </row>
    <row r="26" spans="1:22" ht="10.5" customHeight="1" x14ac:dyDescent="0.25">
      <c r="C26" s="11"/>
      <c r="D26" s="11"/>
      <c r="E26" s="11"/>
      <c r="G26" s="42" t="str">
        <f>IF(X26+T26=0,"",X26+T26)</f>
        <v/>
      </c>
      <c r="H26" s="25"/>
      <c r="I26" s="25"/>
      <c r="J26" s="6"/>
      <c r="K26" s="25"/>
      <c r="L26" s="25"/>
      <c r="M26" s="25"/>
      <c r="N26" s="6"/>
      <c r="O26" s="42" t="str">
        <f>IF(AB26+X26+AF26+T26=0,"",AB26+X26+AF26+T26)</f>
        <v/>
      </c>
      <c r="P26" s="42"/>
      <c r="Q26" s="42" t="str">
        <f>IF(AD26+Z26+AH26+V26=0,"",AD26+Z26+AH26+V26)</f>
        <v/>
      </c>
    </row>
    <row r="27" spans="1:22" ht="18" x14ac:dyDescent="0.25">
      <c r="A27" s="7" t="str">
        <f>S27</f>
        <v>W Hotels</v>
      </c>
      <c r="B27" s="7"/>
      <c r="C27" s="11">
        <f>IF(T27=0,"",T27)</f>
        <v>1</v>
      </c>
      <c r="D27" s="11"/>
      <c r="E27" s="11">
        <f>IF(V27=0,"",V27)</f>
        <v>140</v>
      </c>
      <c r="G27" s="42">
        <f>IF(X27+T27=0,"",X27+T27)</f>
        <v>1</v>
      </c>
      <c r="H27" s="25"/>
      <c r="I27" s="25">
        <f>IF(Z27+V27=0,"",Z27+V27)</f>
        <v>140</v>
      </c>
      <c r="J27" s="6"/>
      <c r="K27" s="25">
        <f>IF(X27+T27+AB27=0,"",X27+T27+AB27)</f>
        <v>1</v>
      </c>
      <c r="L27" s="25"/>
      <c r="M27" s="25">
        <f>IF(Z27+V27+AD27=0,"",Z27+V27+AD27)</f>
        <v>140</v>
      </c>
      <c r="N27" s="6"/>
      <c r="O27" s="42">
        <f>IF(AB27+X27+AF27+T27=0,"",AB27+X27+AF27+T27)</f>
        <v>1</v>
      </c>
      <c r="P27" s="42"/>
      <c r="Q27" s="42">
        <f>IF(AD27+Z27+AH27+V27=0,"",AD27+Z27+AH27+V27)</f>
        <v>140</v>
      </c>
      <c r="S27" s="40" t="s">
        <v>31</v>
      </c>
      <c r="T27">
        <v>1</v>
      </c>
      <c r="V27">
        <v>140</v>
      </c>
    </row>
    <row r="28" spans="1:22" ht="10.5" customHeight="1" x14ac:dyDescent="0.25">
      <c r="A28" s="7"/>
      <c r="B28" s="7"/>
      <c r="C28" s="11"/>
      <c r="D28" s="11"/>
      <c r="E28" s="11"/>
      <c r="G28" s="42" t="str">
        <f>IF(X28+T28=0,"",X28+T28)</f>
        <v/>
      </c>
      <c r="H28" s="25"/>
      <c r="I28" s="25" t="str">
        <f>IF(Z28+V28=0,"",Z28+V28)</f>
        <v/>
      </c>
      <c r="J28" s="6"/>
      <c r="K28" s="25"/>
      <c r="L28" s="25"/>
      <c r="M28" s="25"/>
      <c r="N28" s="6"/>
      <c r="O28" s="42" t="str">
        <f>IF(AB28+X28+AF28+T28=0,"",AB28+X28+AF28+T28)</f>
        <v/>
      </c>
      <c r="P28" s="42"/>
      <c r="Q28" s="42" t="str">
        <f>IF(AD28+Z28+AH28+V28=0,"",AD28+Z28+AH28+V28)</f>
        <v/>
      </c>
    </row>
    <row r="29" spans="1:22" ht="18" x14ac:dyDescent="0.25">
      <c r="A29" s="7" t="str">
        <f>S29</f>
        <v>AC Hotels</v>
      </c>
      <c r="B29" s="7"/>
      <c r="C29" s="8">
        <f>IF(T29=0,"",T29)</f>
        <v>3</v>
      </c>
      <c r="D29" s="8"/>
      <c r="E29" s="8">
        <f>IF(V29=0,"",V29)</f>
        <v>308</v>
      </c>
      <c r="G29" s="42">
        <f>IF(X29+T29=0,"",X29+T29)</f>
        <v>3</v>
      </c>
      <c r="H29" s="25"/>
      <c r="I29" s="25">
        <f>IF(Z29+V29=0,"",Z29+V29)</f>
        <v>308</v>
      </c>
      <c r="J29" s="6"/>
      <c r="K29" s="25">
        <f>IF(X29+T29+AB29=0,"",X29+T29+AB29)</f>
        <v>3</v>
      </c>
      <c r="L29" s="25"/>
      <c r="M29" s="25">
        <f>IF(Z29+V29+AD29=0,"",Z29+V29+AD29)</f>
        <v>308</v>
      </c>
      <c r="N29" s="6"/>
      <c r="O29" s="42">
        <f>IF(AB29+X29+AF29+T29=0,"",AB29+X29+AF29+T29)</f>
        <v>3</v>
      </c>
      <c r="P29" s="42"/>
      <c r="Q29" s="42">
        <f>IF(AD29+Z29+AH29+V29=0,"",AD29+Z29+AH29+V29)</f>
        <v>308</v>
      </c>
      <c r="S29" s="40" t="s">
        <v>57</v>
      </c>
      <c r="T29">
        <v>3</v>
      </c>
      <c r="V29">
        <v>308</v>
      </c>
    </row>
    <row r="30" spans="1:22" ht="10.5" customHeight="1" x14ac:dyDescent="0.25">
      <c r="A30" s="7"/>
      <c r="B30" s="7"/>
      <c r="C30" s="8"/>
      <c r="D30" s="8"/>
      <c r="E30" s="8"/>
      <c r="G30" s="42" t="str">
        <f>IF(X30+T30=0,"",X30+T30)</f>
        <v/>
      </c>
      <c r="H30" s="25"/>
      <c r="I30" s="25" t="str">
        <f>IF(Z30+V30=0,"",Z30+V30)</f>
        <v/>
      </c>
      <c r="J30" s="6"/>
      <c r="K30" s="25"/>
      <c r="L30" s="25"/>
      <c r="M30" s="25"/>
      <c r="N30" s="6"/>
      <c r="O30" s="42" t="str">
        <f>IF(AB30+X30+AF30+T30=0,"",AB30+X30+AF30+T30)</f>
        <v/>
      </c>
      <c r="P30" s="42"/>
      <c r="Q30" s="42" t="str">
        <f>IF(AD30+Z30+AH30+V30=0,"",AD30+Z30+AH30+V30)</f>
        <v/>
      </c>
    </row>
    <row r="31" spans="1:22" ht="18" x14ac:dyDescent="0.25">
      <c r="A31" s="7" t="str">
        <f>S31</f>
        <v>Tribute Portfolio</v>
      </c>
      <c r="B31" s="7"/>
      <c r="C31" s="8">
        <f>IF(T31=0,"",T31)</f>
        <v>1</v>
      </c>
      <c r="D31" s="8"/>
      <c r="E31" s="8">
        <f>IF(V31=0,"",V31)</f>
        <v>31</v>
      </c>
      <c r="G31" s="25">
        <f>IF(X31+T31=0,"",X31+T31)</f>
        <v>1</v>
      </c>
      <c r="H31" s="25"/>
      <c r="I31" s="25">
        <f>IF(Z31+V31=0,"",Z31+V31)</f>
        <v>31</v>
      </c>
      <c r="J31" s="6"/>
      <c r="K31" s="25">
        <f>IF(X31+T31+AB31=0,"",X31+T31+AB31)</f>
        <v>1</v>
      </c>
      <c r="L31" s="25"/>
      <c r="M31" s="25">
        <f>IF(Z31+V31+AD31=0,"",Z31+V31+AD31)</f>
        <v>31</v>
      </c>
      <c r="N31" s="6"/>
      <c r="O31" s="42">
        <f>IF(AB31+X31+AF31+T31=0,"",AB31+X31+AF31+T31)</f>
        <v>1</v>
      </c>
      <c r="P31" s="42"/>
      <c r="Q31" s="42">
        <f>IF(AD31+Z31+AH31+V31=0,"",AD31+Z31+AH31+V31)</f>
        <v>31</v>
      </c>
      <c r="S31" s="40" t="s">
        <v>40</v>
      </c>
      <c r="T31">
        <v>1</v>
      </c>
      <c r="V31">
        <v>31</v>
      </c>
    </row>
    <row r="32" spans="1:22" ht="10.5" customHeight="1" x14ac:dyDescent="0.25">
      <c r="A32" s="7"/>
      <c r="B32" s="7"/>
      <c r="C32" s="8"/>
      <c r="D32" s="8"/>
      <c r="E32" s="8"/>
      <c r="G32" s="25" t="str">
        <f>IF(X32+T32=0,"",X32+T32)</f>
        <v/>
      </c>
      <c r="H32" s="25"/>
      <c r="I32" s="25" t="str">
        <f>IF(Z32+V32=0,"",Z32+V32)</f>
        <v/>
      </c>
      <c r="J32" s="6"/>
      <c r="K32" s="25"/>
      <c r="L32" s="25"/>
      <c r="M32" s="25"/>
      <c r="N32" s="6"/>
      <c r="O32" s="42" t="str">
        <f>IF(AB32+X32+AF32+T32=0,"",AB32+X32+AF32+T32)</f>
        <v/>
      </c>
      <c r="P32" s="42"/>
      <c r="Q32" s="42" t="str">
        <f>IF(AD32+Z32+AH32+V32=0,"",AD32+Z32+AH32+V32)</f>
        <v/>
      </c>
    </row>
    <row r="33" spans="1:34" ht="18" x14ac:dyDescent="0.25">
      <c r="A33" s="7" t="str">
        <f>S33</f>
        <v>Le Meridien</v>
      </c>
      <c r="B33" s="7"/>
      <c r="C33" s="8">
        <f>IF(T33=0,"",T33)</f>
        <v>2</v>
      </c>
      <c r="D33" s="8"/>
      <c r="E33" s="8">
        <f>IF(V33=0,"",V33)</f>
        <v>293</v>
      </c>
      <c r="G33" s="25">
        <f>IF(X33+T33=0,"",X33+T33)</f>
        <v>2</v>
      </c>
      <c r="H33" s="25"/>
      <c r="I33" s="25">
        <f>IF(Z33+V33=0,"",Z33+V33)</f>
        <v>293</v>
      </c>
      <c r="J33" s="6"/>
      <c r="K33" s="25">
        <f>IF(X33+T33+AB33=0,"",X33+T33+AB33)</f>
        <v>2</v>
      </c>
      <c r="L33" s="25"/>
      <c r="M33" s="25">
        <f>IF(Z33+V33+AD33=0,"",Z33+V33+AD33)</f>
        <v>293</v>
      </c>
      <c r="N33" s="6"/>
      <c r="O33" s="42">
        <f>IF(AB33+X33+AF33+T33=0,"",AB33+X33+AF33+T33)</f>
        <v>2</v>
      </c>
      <c r="P33" s="42"/>
      <c r="Q33" s="42">
        <f>IF(AD33+Z33+AH33+V33=0,"",AD33+Z33+AH33+V33)</f>
        <v>293</v>
      </c>
      <c r="S33" s="43" t="s">
        <v>42</v>
      </c>
      <c r="T33">
        <v>2</v>
      </c>
      <c r="V33">
        <v>293</v>
      </c>
    </row>
    <row r="34" spans="1:34" ht="10.5" customHeight="1" x14ac:dyDescent="0.25">
      <c r="A34" s="7"/>
      <c r="B34" s="7"/>
      <c r="C34" s="8"/>
      <c r="D34" s="8"/>
      <c r="E34" s="8"/>
      <c r="G34" s="25"/>
      <c r="H34" s="25"/>
      <c r="I34" s="25"/>
      <c r="J34" s="6"/>
      <c r="K34" s="25"/>
      <c r="L34" s="25"/>
      <c r="M34" s="25"/>
      <c r="N34" s="6"/>
      <c r="O34" s="42" t="str">
        <f>IF(AB34+X34+AF34+T34=0,"",AB34+X34+AF34+T34)</f>
        <v/>
      </c>
      <c r="P34" s="42"/>
      <c r="Q34" s="42" t="str">
        <f>IF(AD34+Z34+AH34+V34=0,"",AD34+Z34+AH34+V34)</f>
        <v/>
      </c>
      <c r="S34" s="39"/>
    </row>
    <row r="35" spans="1:34" ht="18" hidden="1" outlineLevel="1" x14ac:dyDescent="0.25">
      <c r="A35" s="7"/>
      <c r="B35" s="7"/>
      <c r="C35" s="8" t="str">
        <f>IF(T35=0,"",T35)</f>
        <v/>
      </c>
      <c r="D35" s="8"/>
      <c r="E35" s="8" t="str">
        <f>IF(V35=0,"",V35)</f>
        <v/>
      </c>
      <c r="G35" s="25" t="str">
        <f>IF(X35+T35=0,"",X35+T35)</f>
        <v/>
      </c>
      <c r="H35" s="25"/>
      <c r="I35" s="25" t="str">
        <f>IF(Z35+V35=0,"",Z35+V35)</f>
        <v/>
      </c>
      <c r="J35" s="6"/>
      <c r="K35" s="25" t="str">
        <f>IF(X35+T35+AB35=0,"",X35+T35+AB35)</f>
        <v/>
      </c>
      <c r="L35" s="25"/>
      <c r="M35" s="25" t="str">
        <f>IF(Z35+V35+AD35=0,"",Z35+V35+AD35)</f>
        <v/>
      </c>
      <c r="N35" s="6"/>
      <c r="O35" s="42" t="str">
        <f>IF(AB35+X35+AF35+T35=0,"",AB35+X35+AF35+T35)</f>
        <v/>
      </c>
      <c r="P35" s="42"/>
      <c r="Q35" s="42" t="str">
        <f>IF(AD35+Z35+AH35+V35=0,"",AD35+Z35+AH35+V35)</f>
        <v/>
      </c>
      <c r="S35" s="39"/>
    </row>
    <row r="36" spans="1:34" ht="10.5" hidden="1" customHeight="1" outlineLevel="1" x14ac:dyDescent="0.25">
      <c r="A36" s="7"/>
      <c r="B36" s="7"/>
      <c r="C36" s="8"/>
      <c r="D36" s="8"/>
      <c r="E36" s="8"/>
      <c r="G36" s="25"/>
      <c r="H36" s="25"/>
      <c r="I36" s="25"/>
      <c r="J36" s="6"/>
      <c r="K36" s="25"/>
      <c r="L36" s="25"/>
      <c r="M36" s="25"/>
      <c r="N36" s="6"/>
      <c r="O36" s="42" t="str">
        <f>IF(AB36+X36+AF36+T36=0,"",AB36+X36+AF36+T36)</f>
        <v/>
      </c>
      <c r="P36" s="42"/>
      <c r="Q36" s="42" t="str">
        <f>IF(AD36+Z36+AH36+V36=0,"",AD36+Z36+AH36+V36)</f>
        <v/>
      </c>
      <c r="S36" s="39"/>
    </row>
    <row r="37" spans="1:34" ht="18" hidden="1" outlineLevel="1" x14ac:dyDescent="0.25">
      <c r="A37" s="7"/>
      <c r="B37" s="7"/>
      <c r="C37" s="8" t="str">
        <f>IF(T37=0,"",T37)</f>
        <v/>
      </c>
      <c r="D37" s="8"/>
      <c r="E37" s="8" t="str">
        <f>IF(V37=0,"",V37)</f>
        <v/>
      </c>
      <c r="G37" s="25" t="str">
        <f>IF(X37+T37=0,"",X37+T37)</f>
        <v/>
      </c>
      <c r="H37" s="25"/>
      <c r="I37" s="25" t="str">
        <f>IF(Z37+V37=0,"",Z37+V37)</f>
        <v/>
      </c>
      <c r="J37" s="6"/>
      <c r="K37" s="25" t="str">
        <f>IF(X37+T37+AB37=0,"",X37+T37+AB37)</f>
        <v/>
      </c>
      <c r="L37" s="25"/>
      <c r="M37" s="25" t="str">
        <f>IF(Z37+V37+AD37=0,"",Z37+V37+AD37)</f>
        <v/>
      </c>
      <c r="N37" s="6"/>
      <c r="O37" s="42" t="str">
        <f>IF(AB37+X37+AF37+T37=0,"",AB37+X37+AF37+T37)</f>
        <v/>
      </c>
      <c r="P37" s="42"/>
      <c r="Q37" s="42" t="str">
        <f>IF(AD37+Z37+AH37+V37=0,"",AD37+Z37+AH37+V37)</f>
        <v/>
      </c>
      <c r="S37" s="39"/>
    </row>
    <row r="38" spans="1:34" ht="10.5" hidden="1" customHeight="1" outlineLevel="1" x14ac:dyDescent="0.25">
      <c r="A38" s="7"/>
      <c r="B38" s="7"/>
      <c r="C38" s="8"/>
      <c r="D38" s="8"/>
      <c r="E38" s="8"/>
      <c r="G38" s="25"/>
      <c r="H38" s="25"/>
      <c r="I38" s="25"/>
      <c r="J38" s="6"/>
      <c r="K38" s="25"/>
      <c r="L38" s="25"/>
      <c r="M38" s="25"/>
      <c r="N38" s="6"/>
      <c r="O38" s="42" t="str">
        <f>IF(AB38+X38+AF38+T38=0,"",AB38+X38+AF38+T38)</f>
        <v/>
      </c>
      <c r="P38" s="42"/>
      <c r="Q38" s="42" t="str">
        <f>IF(AD38+Z38+AH38+V38=0,"",AD38+Z38+AH38+V38)</f>
        <v/>
      </c>
      <c r="S38" s="39"/>
    </row>
    <row r="39" spans="1:34" ht="18" hidden="1" outlineLevel="1" x14ac:dyDescent="0.25">
      <c r="A39" s="7"/>
      <c r="B39" s="7"/>
      <c r="C39" s="8" t="str">
        <f>IF(T39=0,"",T39)</f>
        <v/>
      </c>
      <c r="D39" s="8"/>
      <c r="E39" s="8" t="str">
        <f>IF(V39=0,"",V39)</f>
        <v/>
      </c>
      <c r="G39" s="25"/>
      <c r="H39" s="25"/>
      <c r="I39" s="25"/>
      <c r="J39" s="6"/>
      <c r="K39" s="25" t="str">
        <f>IF(X39+T39+AB39=0,"",X39+T39+AB39)</f>
        <v/>
      </c>
      <c r="L39" s="25"/>
      <c r="M39" s="25" t="str">
        <f>IF(Z39+V39+AD39=0,"",Z39+V39+AD39)</f>
        <v/>
      </c>
      <c r="N39" s="6"/>
      <c r="O39" s="42" t="str">
        <f>IF(AB39+X39+AF39+T39=0,"",AB39+X39+AF39+T39)</f>
        <v/>
      </c>
      <c r="P39" s="42"/>
      <c r="Q39" s="42" t="str">
        <f>IF(AD39+Z39+AH39+V39=0,"",AD39+Z39+AH39+V39)</f>
        <v/>
      </c>
      <c r="S39" s="39"/>
    </row>
    <row r="40" spans="1:34" ht="10.5" hidden="1" customHeight="1" outlineLevel="1" x14ac:dyDescent="0.25">
      <c r="A40" s="7"/>
      <c r="B40" s="7"/>
      <c r="C40" s="8"/>
      <c r="D40" s="8"/>
      <c r="E40" s="8"/>
      <c r="G40" s="25"/>
      <c r="H40" s="25"/>
      <c r="I40" s="25"/>
      <c r="J40" s="6"/>
      <c r="K40" s="25"/>
      <c r="L40" s="25"/>
      <c r="M40" s="25"/>
      <c r="N40" s="6"/>
      <c r="O40" s="42" t="str">
        <f>IF(AB40+X40+AF40+T40=0,"",AB40+X40+AF40+T40)</f>
        <v/>
      </c>
      <c r="P40" s="42"/>
      <c r="Q40" s="42" t="str">
        <f>IF(AD40+Z40+AH40+V40=0,"",AD40+Z40+AH40+V40)</f>
        <v/>
      </c>
      <c r="S40" s="39"/>
    </row>
    <row r="41" spans="1:34" ht="18" hidden="1" outlineLevel="1" x14ac:dyDescent="0.25">
      <c r="A41" s="7"/>
      <c r="B41" s="7"/>
      <c r="C41" s="8" t="str">
        <f>IF(T41=0,"",T41)</f>
        <v/>
      </c>
      <c r="D41" s="8"/>
      <c r="E41" s="8" t="str">
        <f>IF(V41=0,"",V41)</f>
        <v/>
      </c>
      <c r="G41" s="25"/>
      <c r="H41" s="25"/>
      <c r="I41" s="25"/>
      <c r="J41" s="6"/>
      <c r="K41" s="25" t="str">
        <f>IF(X41+T41+AB41=0,"",X41+T41+AB41)</f>
        <v/>
      </c>
      <c r="L41" s="25"/>
      <c r="M41" s="25" t="str">
        <f>IF(Z41+V41+AD41=0,"",Z41+V41+AD41)</f>
        <v/>
      </c>
      <c r="N41" s="6"/>
      <c r="O41" s="42" t="str">
        <f>IF(AB41+X41+AF41+T41=0,"",AB41+X41+AF41+T41)</f>
        <v/>
      </c>
      <c r="P41" s="42"/>
      <c r="Q41" s="42" t="str">
        <f>IF(AD41+Z41+AH41+V41=0,"",AD41+Z41+AH41+V41)</f>
        <v/>
      </c>
      <c r="S41" s="39"/>
    </row>
    <row r="42" spans="1:34" ht="10.5" hidden="1" customHeight="1" outlineLevel="1" collapsed="1" x14ac:dyDescent="0.25">
      <c r="A42" s="7"/>
      <c r="B42" s="7"/>
      <c r="C42" s="8"/>
      <c r="D42" s="8"/>
      <c r="E42" s="8"/>
      <c r="G42" s="25"/>
      <c r="H42" s="25"/>
      <c r="I42" s="25"/>
      <c r="J42" s="6"/>
      <c r="K42" s="25"/>
      <c r="L42" s="25"/>
      <c r="M42" s="25"/>
      <c r="N42" s="6"/>
      <c r="O42" s="42" t="str">
        <f>IF(AB42+X42+AF42+T42=0,"",AB42+X42+AF42+T42)</f>
        <v/>
      </c>
      <c r="P42" s="42"/>
      <c r="Q42" s="42" t="str">
        <f>IF(AD42+Z42+AH42+V42=0,"",AD42+Z42+AH42+V42)</f>
        <v/>
      </c>
      <c r="S42" s="39" t="s">
        <v>26</v>
      </c>
    </row>
    <row r="43" spans="1:34" ht="18.75" collapsed="1" thickBot="1" x14ac:dyDescent="0.3">
      <c r="A43" s="9" t="s">
        <v>0</v>
      </c>
      <c r="B43" s="9"/>
      <c r="C43" s="4">
        <f>SUM(C7:C42)</f>
        <v>27</v>
      </c>
      <c r="D43" s="8"/>
      <c r="E43" s="4">
        <f>SUM(E7:E42)</f>
        <v>5174</v>
      </c>
      <c r="G43" s="41">
        <f>SUM(G7:G42)</f>
        <v>27</v>
      </c>
      <c r="H43" s="25"/>
      <c r="I43" s="41">
        <f>SUM(I7:I42)</f>
        <v>5174</v>
      </c>
      <c r="J43" s="6"/>
      <c r="K43" s="41">
        <f>SUM(K7:K42)</f>
        <v>27</v>
      </c>
      <c r="L43" s="25"/>
      <c r="M43" s="41">
        <f>SUM(M7:M42)</f>
        <v>5174</v>
      </c>
      <c r="N43" s="6"/>
      <c r="O43" s="41">
        <f>SUM(O7:O42)</f>
        <v>27</v>
      </c>
      <c r="P43" s="25"/>
      <c r="Q43" s="41">
        <f>SUM(Q7:Q42)</f>
        <v>5174</v>
      </c>
      <c r="S43" s="32" t="s">
        <v>25</v>
      </c>
      <c r="T43" s="32">
        <f>C43</f>
        <v>27</v>
      </c>
      <c r="U43" s="32"/>
      <c r="V43" s="32">
        <f>E43</f>
        <v>5174</v>
      </c>
      <c r="W43" s="32"/>
      <c r="X43" s="32">
        <f>G43-C43</f>
        <v>0</v>
      </c>
      <c r="Y43" s="32"/>
      <c r="Z43" s="32">
        <f>I43-E43</f>
        <v>0</v>
      </c>
      <c r="AB43" s="32">
        <f>K43-G43</f>
        <v>0</v>
      </c>
      <c r="AC43" s="32"/>
      <c r="AD43" s="32">
        <f>M43-I43</f>
        <v>0</v>
      </c>
      <c r="AE43" s="32"/>
      <c r="AF43" s="32">
        <f>O43-K43</f>
        <v>0</v>
      </c>
      <c r="AG43" s="32"/>
      <c r="AH43" s="32">
        <f>Q43-M43</f>
        <v>0</v>
      </c>
    </row>
    <row r="44" spans="1:34" ht="15" customHeight="1" thickTop="1" x14ac:dyDescent="0.25">
      <c r="S44" s="38" t="s">
        <v>39</v>
      </c>
      <c r="T44" s="36">
        <f>SUM(T7:T41)</f>
        <v>27</v>
      </c>
      <c r="U44" s="37">
        <f>SUM(U7:U41)</f>
        <v>0</v>
      </c>
      <c r="V44" s="36">
        <f>SUM(V7:V41)</f>
        <v>5174</v>
      </c>
      <c r="W44" s="37">
        <f>SUM(W7:W41)</f>
        <v>0</v>
      </c>
      <c r="X44" s="36">
        <f>SUM(X7:X41)</f>
        <v>0</v>
      </c>
      <c r="Y44" s="37">
        <f>SUM(Y7:Y41)</f>
        <v>0</v>
      </c>
      <c r="Z44" s="36">
        <f>SUM(Z7:Z41)</f>
        <v>0</v>
      </c>
      <c r="AA44">
        <f>SUM(AA7:AA41)</f>
        <v>0</v>
      </c>
      <c r="AB44" s="35">
        <f>SUM(AB7:AB41)</f>
        <v>0</v>
      </c>
      <c r="AC44" s="35">
        <f>SUM(AC7:AC41)</f>
        <v>0</v>
      </c>
      <c r="AD44" s="35">
        <f>SUM(AD7:AD41)</f>
        <v>0</v>
      </c>
      <c r="AE44">
        <f>SUM(AE7:AE41)</f>
        <v>0</v>
      </c>
      <c r="AF44" s="3">
        <f>SUM(AF7:AF41)</f>
        <v>0</v>
      </c>
      <c r="AG44" s="3">
        <f>SUM(AG7:AG41)</f>
        <v>0</v>
      </c>
      <c r="AH44" s="3">
        <f>SUM(AH7:AH41)</f>
        <v>0</v>
      </c>
    </row>
    <row r="45" spans="1:34" ht="7.5" customHeight="1" x14ac:dyDescent="0.25"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S45" t="s">
        <v>38</v>
      </c>
      <c r="T45">
        <f>T43-T44</f>
        <v>0</v>
      </c>
      <c r="V45">
        <f>V43-V44</f>
        <v>0</v>
      </c>
      <c r="X45">
        <f>X43-X44</f>
        <v>0</v>
      </c>
      <c r="Z45">
        <f>Z43-Z44</f>
        <v>0</v>
      </c>
      <c r="AB45">
        <f>AB43-AB44</f>
        <v>0</v>
      </c>
      <c r="AD45">
        <f>AD43-AD44</f>
        <v>0</v>
      </c>
      <c r="AF45">
        <f>AF43-AF44</f>
        <v>0</v>
      </c>
      <c r="AH45">
        <f>AH43-AH44</f>
        <v>0</v>
      </c>
    </row>
    <row r="46" spans="1:34" ht="20.25" hidden="1" outlineLevel="1" x14ac:dyDescent="0.3">
      <c r="A46" s="7"/>
      <c r="B46" s="7"/>
      <c r="C46" s="19">
        <v>2025</v>
      </c>
      <c r="D46" s="19"/>
      <c r="E46" s="19"/>
      <c r="G46" s="19">
        <f>C46</f>
        <v>2025</v>
      </c>
      <c r="H46" s="19"/>
      <c r="I46" s="19"/>
      <c r="K46" s="19">
        <f>G46</f>
        <v>2025</v>
      </c>
      <c r="L46" s="19"/>
      <c r="M46" s="19"/>
      <c r="O46" s="34">
        <f>K46</f>
        <v>2025</v>
      </c>
      <c r="P46" s="34"/>
      <c r="Q46" s="34"/>
    </row>
    <row r="47" spans="1:34" ht="18" hidden="1" outlineLevel="1" x14ac:dyDescent="0.25">
      <c r="A47" s="7"/>
      <c r="B47" s="7"/>
      <c r="C47" s="17" t="s">
        <v>19</v>
      </c>
      <c r="D47" s="17"/>
      <c r="E47" s="17"/>
      <c r="G47" s="17" t="s">
        <v>18</v>
      </c>
      <c r="H47" s="17"/>
      <c r="I47" s="17"/>
      <c r="K47" s="17" t="s">
        <v>17</v>
      </c>
      <c r="L47" s="17"/>
      <c r="M47" s="17"/>
      <c r="O47" s="33" t="s">
        <v>16</v>
      </c>
      <c r="P47" s="33"/>
      <c r="Q47" s="33"/>
    </row>
    <row r="48" spans="1:34" ht="18" hidden="1" outlineLevel="1" x14ac:dyDescent="0.25">
      <c r="A48" s="7"/>
      <c r="B48" s="7"/>
      <c r="C48" s="13" t="s">
        <v>15</v>
      </c>
      <c r="D48" s="14"/>
      <c r="E48" s="13" t="s">
        <v>14</v>
      </c>
      <c r="G48" s="13" t="s">
        <v>15</v>
      </c>
      <c r="H48" s="14"/>
      <c r="I48" s="13" t="s">
        <v>14</v>
      </c>
      <c r="K48" s="13" t="s">
        <v>15</v>
      </c>
      <c r="L48" s="14"/>
      <c r="M48" s="13" t="s">
        <v>14</v>
      </c>
      <c r="O48" s="13" t="s">
        <v>15</v>
      </c>
      <c r="P48" s="14"/>
      <c r="Q48" s="13" t="s">
        <v>14</v>
      </c>
    </row>
    <row r="49" spans="1:34" ht="9" hidden="1" customHeight="1" outlineLevel="1" x14ac:dyDescent="0.25">
      <c r="A49" s="7"/>
      <c r="B49" s="7"/>
      <c r="C49" s="7"/>
      <c r="D49" s="7"/>
      <c r="E49" s="7"/>
      <c r="G49" s="7"/>
      <c r="H49" s="7"/>
      <c r="I49" s="7"/>
      <c r="K49" s="7"/>
      <c r="L49" s="7"/>
      <c r="M49" s="7"/>
      <c r="O49" s="7"/>
      <c r="P49" s="7"/>
      <c r="Q49" s="7"/>
    </row>
    <row r="50" spans="1:34" ht="18" hidden="1" outlineLevel="1" x14ac:dyDescent="0.25">
      <c r="A50" s="7"/>
      <c r="B50" s="7"/>
      <c r="C50" s="11" t="str">
        <f>IF(T50=0,"",T50)</f>
        <v/>
      </c>
      <c r="D50" s="11"/>
      <c r="E50" s="11" t="str">
        <f>IF(V50=0,"",V50)</f>
        <v/>
      </c>
      <c r="G50" s="22" t="str">
        <f>IF(X50+T50=0,"",X50+T50)</f>
        <v/>
      </c>
      <c r="H50" s="22"/>
      <c r="I50" s="22" t="str">
        <f>IF(Z50+V50=0,"",Z50+V50)</f>
        <v/>
      </c>
      <c r="J50" s="6"/>
      <c r="K50" s="22" t="str">
        <f>IF(X50+T50+AB50=0,"",X50+T50+AB50)</f>
        <v/>
      </c>
      <c r="L50" s="22"/>
      <c r="M50" s="22" t="str">
        <f>IF(Z50+V50+AD50=0,"",Z50+V50+AD50)</f>
        <v/>
      </c>
      <c r="N50" s="6"/>
      <c r="O50" s="22" t="str">
        <f>IF(AB50+X50+AF50+T50=0,"",AB50+X50+AF50+T50)</f>
        <v/>
      </c>
      <c r="P50" s="22"/>
      <c r="Q50" s="22" t="str">
        <f>IF(AD50+Z50+AH50+V50=0,"",AD50+Z50+AH50+V50)</f>
        <v/>
      </c>
    </row>
    <row r="51" spans="1:34" ht="9.9499999999999993" hidden="1" customHeight="1" outlineLevel="1" x14ac:dyDescent="0.25">
      <c r="C51" s="11"/>
      <c r="D51" s="11"/>
      <c r="E51" s="11"/>
      <c r="G51" s="22" t="str">
        <f>IF(X51+T51=0,"",X51+T51)</f>
        <v/>
      </c>
      <c r="H51" s="22"/>
      <c r="I51" s="22" t="str">
        <f>IF(Z51+V51=0,"",Z51+V51)</f>
        <v/>
      </c>
      <c r="J51" s="6"/>
      <c r="K51" s="22"/>
      <c r="L51" s="22"/>
      <c r="M51" s="22"/>
      <c r="N51" s="6"/>
      <c r="O51" s="22" t="str">
        <f>IF(AB51+X51+AF51+T51=0,"",AB51+X51+AF51+T51)</f>
        <v/>
      </c>
      <c r="P51" s="22"/>
      <c r="Q51" s="22" t="str">
        <f>IF(AD51+Z51+AH51+V51=0,"",AD51+Z51+AH51+V51)</f>
        <v/>
      </c>
    </row>
    <row r="52" spans="1:34" ht="18" hidden="1" outlineLevel="1" x14ac:dyDescent="0.25">
      <c r="A52" s="7"/>
      <c r="B52" s="7"/>
      <c r="C52" s="11" t="str">
        <f>IF(T52=0,"",T52)</f>
        <v/>
      </c>
      <c r="D52" s="11"/>
      <c r="E52" s="11" t="str">
        <f>IF(V52=0,"",V52)</f>
        <v/>
      </c>
      <c r="G52" s="22" t="str">
        <f>IF(X52+T52=0,"",X52+T52)</f>
        <v/>
      </c>
      <c r="H52" s="22"/>
      <c r="I52" s="22" t="str">
        <f>IF(Z52+V52=0,"",Z52+V52)</f>
        <v/>
      </c>
      <c r="J52" s="6"/>
      <c r="K52" s="22" t="str">
        <f>IF(X52+T52+AB52=0,"",X52+T52+AB52)</f>
        <v/>
      </c>
      <c r="L52" s="22"/>
      <c r="M52" s="22" t="str">
        <f>IF(Z52+V52+AD52=0,"",Z52+V52+AD52)</f>
        <v/>
      </c>
      <c r="N52" s="6"/>
      <c r="O52" s="22" t="str">
        <f>IF(AB52+X52+AF52+T52=0,"",AB52+X52+AF52+T52)</f>
        <v/>
      </c>
      <c r="P52" s="22"/>
      <c r="Q52" s="22" t="str">
        <f>IF(AD52+Z52+AH52+V52=0,"",AD52+Z52+AH52+V52)</f>
        <v/>
      </c>
    </row>
    <row r="53" spans="1:34" ht="9.9499999999999993" hidden="1" customHeight="1" outlineLevel="1" x14ac:dyDescent="0.25">
      <c r="C53" s="11"/>
      <c r="D53" s="11"/>
      <c r="E53" s="11"/>
      <c r="G53" s="5"/>
      <c r="H53" s="5"/>
      <c r="I53" s="5"/>
      <c r="J53" s="6"/>
      <c r="K53" s="5"/>
      <c r="L53" s="5"/>
      <c r="M53" s="5"/>
      <c r="N53" s="6"/>
      <c r="O53" s="22" t="str">
        <f>IF(AB53+X53+AF53+T53=0,"",AB53+X53+AF53+T53)</f>
        <v/>
      </c>
      <c r="P53" s="22"/>
      <c r="Q53" s="22" t="str">
        <f>IF(AD53+Z53+AH53+V53=0,"",AD53+Z53+AH53+V53)</f>
        <v/>
      </c>
    </row>
    <row r="54" spans="1:34" ht="18" hidden="1" outlineLevel="1" x14ac:dyDescent="0.25">
      <c r="A54" s="7"/>
      <c r="B54" s="7"/>
      <c r="C54" s="11" t="str">
        <f>IF(T54=0,"",T54)</f>
        <v/>
      </c>
      <c r="D54" s="11"/>
      <c r="E54" s="11" t="str">
        <f>IF(V54=0,"",V54)</f>
        <v/>
      </c>
      <c r="G54" s="22" t="str">
        <f>IF(X54+T54=0,"",X54+T54)</f>
        <v/>
      </c>
      <c r="H54" s="22"/>
      <c r="I54" s="22" t="str">
        <f>IF(Z54+V54=0,"",Z54+V54)</f>
        <v/>
      </c>
      <c r="J54" s="6"/>
      <c r="K54" s="22" t="str">
        <f>IF(X54+T54+AB54=0,"",X54+T54+AB54)</f>
        <v/>
      </c>
      <c r="L54" s="22"/>
      <c r="M54" s="22" t="str">
        <f>IF(Z54+V54+AD54=0,"",Z54+V54+AD54)</f>
        <v/>
      </c>
      <c r="N54" s="6"/>
      <c r="O54" s="22" t="str">
        <f>IF(AB54+X54+AF54+T54=0,"",AB54+X54+AF54+T54)</f>
        <v/>
      </c>
      <c r="P54" s="22"/>
      <c r="Q54" s="22" t="str">
        <f>IF(AD54+Z54+AH54+V54=0,"",AD54+Z54+AH54+V54)</f>
        <v/>
      </c>
    </row>
    <row r="55" spans="1:34" ht="9.9499999999999993" hidden="1" customHeight="1" outlineLevel="1" x14ac:dyDescent="0.25">
      <c r="C55" s="11"/>
      <c r="D55" s="11"/>
      <c r="E55" s="11"/>
      <c r="G55" s="5"/>
      <c r="H55" s="5"/>
      <c r="I55" s="5"/>
      <c r="J55" s="6"/>
      <c r="K55" s="5"/>
      <c r="L55" s="5"/>
      <c r="M55" s="5"/>
      <c r="N55" s="6"/>
      <c r="O55" s="22" t="str">
        <f>IF(AB55+X55+AF55+T55=0,"",AB55+X55+AF55+T55)</f>
        <v/>
      </c>
      <c r="P55" s="22"/>
      <c r="Q55" s="22" t="str">
        <f>IF(AD55+Z55+AH55+V55=0,"",AD55+Z55+AH55+V55)</f>
        <v/>
      </c>
    </row>
    <row r="56" spans="1:34" ht="18" hidden="1" outlineLevel="1" x14ac:dyDescent="0.25">
      <c r="A56" s="7"/>
      <c r="B56" s="7"/>
      <c r="C56" s="11" t="str">
        <f>IF(T56=0,"",T56)</f>
        <v/>
      </c>
      <c r="D56" s="11"/>
      <c r="E56" s="11" t="str">
        <f>IF(V56=0,"",V56)</f>
        <v/>
      </c>
      <c r="G56" s="22" t="str">
        <f>IF(X56+T56=0,"",X56+T56)</f>
        <v/>
      </c>
      <c r="H56" s="22"/>
      <c r="I56" s="22" t="str">
        <f>IF(Z56+V56=0,"",Z56+V56)</f>
        <v/>
      </c>
      <c r="J56" s="6"/>
      <c r="K56" s="22" t="str">
        <f>IF(X56+T56+AB56=0,"",X56+T56+AB56)</f>
        <v/>
      </c>
      <c r="L56" s="22"/>
      <c r="M56" s="22" t="str">
        <f>IF(Z56+V56+AD56=0,"",Z56+V56+AD56)</f>
        <v/>
      </c>
      <c r="N56" s="6"/>
      <c r="O56" s="22" t="str">
        <f>IF(AB56+X56+AF56+T56=0,"",AB56+X56+AF56+T56)</f>
        <v/>
      </c>
      <c r="P56" s="22"/>
      <c r="Q56" s="22" t="str">
        <f>IF(AD56+Z56+AH56+V56=0,"",AD56+Z56+AH56+V56)</f>
        <v/>
      </c>
    </row>
    <row r="57" spans="1:34" ht="9.9499999999999993" hidden="1" customHeight="1" outlineLevel="1" x14ac:dyDescent="0.25">
      <c r="C57" s="11"/>
      <c r="D57" s="11"/>
      <c r="E57" s="11"/>
      <c r="G57" s="5"/>
      <c r="H57" s="5"/>
      <c r="I57" s="5"/>
      <c r="J57" s="6"/>
      <c r="K57" s="5"/>
      <c r="L57" s="5"/>
      <c r="M57" s="5"/>
      <c r="N57" s="6"/>
      <c r="O57" s="22" t="str">
        <f>IF(AB57+X57+AF57+T57=0,"",AB57+X57+AF57+T57)</f>
        <v/>
      </c>
      <c r="P57" s="22"/>
      <c r="Q57" s="22" t="str">
        <f>IF(AD57+Z57+AH57+V57=0,"",AD57+Z57+AH57+V57)</f>
        <v/>
      </c>
    </row>
    <row r="58" spans="1:34" ht="18" hidden="1" outlineLevel="1" x14ac:dyDescent="0.25">
      <c r="A58" s="7"/>
      <c r="B58" s="7"/>
      <c r="C58" s="11" t="str">
        <f>IF(T58=0,"",T58)</f>
        <v/>
      </c>
      <c r="D58" s="11"/>
      <c r="E58" s="11" t="str">
        <f>IF(V58=0,"",V58)</f>
        <v/>
      </c>
      <c r="G58" s="22" t="str">
        <f>IF(X58+T58=0,"",X58+T58)</f>
        <v/>
      </c>
      <c r="H58" s="22"/>
      <c r="I58" s="22" t="str">
        <f>IF(Z58+V58=0,"",Z58+V58)</f>
        <v/>
      </c>
      <c r="J58" s="6"/>
      <c r="K58" s="22" t="str">
        <f>IF(X58+T58+AB58=0,"",X58+T58+AB58)</f>
        <v/>
      </c>
      <c r="L58" s="22"/>
      <c r="M58" s="22" t="str">
        <f>IF(Z58+V58+AD58=0,"",Z58+V58+AD58)</f>
        <v/>
      </c>
      <c r="N58" s="6"/>
      <c r="O58" s="22" t="str">
        <f>IF(AB58+X58+AF58+T58=0,"",AB58+X58+AF58+T58)</f>
        <v/>
      </c>
      <c r="P58" s="22"/>
      <c r="Q58" s="22" t="str">
        <f>IF(AD58+Z58+AH58+V58=0,"",AD58+Z58+AH58+V58)</f>
        <v/>
      </c>
    </row>
    <row r="59" spans="1:34" ht="9.9499999999999993" hidden="1" customHeight="1" outlineLevel="1" x14ac:dyDescent="0.25">
      <c r="C59" s="11"/>
      <c r="D59" s="11"/>
      <c r="E59" s="11"/>
      <c r="G59" s="5"/>
      <c r="H59" s="5"/>
      <c r="I59" s="5"/>
      <c r="J59" s="6"/>
      <c r="K59" s="5"/>
      <c r="L59" s="5"/>
      <c r="M59" s="5"/>
      <c r="N59" s="6"/>
      <c r="O59" s="22" t="str">
        <f>IF(AB59+X59+AF59+T59=0,"",AB59+X59+AF59+T59)</f>
        <v/>
      </c>
      <c r="P59" s="22"/>
      <c r="Q59" s="22" t="str">
        <f>IF(AD59+Z59+AH59+V59=0,"",AD59+Z59+AH59+V59)</f>
        <v/>
      </c>
    </row>
    <row r="60" spans="1:34" ht="18" hidden="1" outlineLevel="1" x14ac:dyDescent="0.25">
      <c r="A60" s="7"/>
      <c r="B60" s="7"/>
      <c r="C60" s="11" t="str">
        <f>IF(T60=0,"",T60)</f>
        <v/>
      </c>
      <c r="D60" s="11"/>
      <c r="E60" s="11" t="str">
        <f>IF(V60=0,"",V60)</f>
        <v/>
      </c>
      <c r="G60" s="22" t="str">
        <f>IF(X60+T60=0,"",X60+T60)</f>
        <v/>
      </c>
      <c r="H60" s="22"/>
      <c r="I60" s="22" t="str">
        <f>IF(Z60+V60=0,"",Z60+V60)</f>
        <v/>
      </c>
      <c r="J60" s="6"/>
      <c r="K60" s="22" t="str">
        <f>IF(X60+T60+AB60=0,"",X60+T60+AB60)</f>
        <v/>
      </c>
      <c r="L60" s="22"/>
      <c r="M60" s="22" t="str">
        <f>IF(Z60+V60+AD60=0,"",Z60+V60+AD60)</f>
        <v/>
      </c>
      <c r="N60" s="6"/>
      <c r="O60" s="22" t="str">
        <f>IF(AB60+X60+AF60+T60=0,"",AB60+X60+AF60+T60)</f>
        <v/>
      </c>
      <c r="P60" s="22"/>
      <c r="Q60" s="22" t="str">
        <f>IF(AD60+Z60+AH60+V60=0,"",AD60+Z60+AH60+V60)</f>
        <v/>
      </c>
    </row>
    <row r="61" spans="1:34" ht="9.9499999999999993" hidden="1" customHeight="1" outlineLevel="1" x14ac:dyDescent="0.25">
      <c r="C61" s="11"/>
      <c r="D61" s="11"/>
      <c r="E61" s="11"/>
      <c r="G61" s="5"/>
      <c r="H61" s="5"/>
      <c r="I61" s="5"/>
      <c r="J61" s="6"/>
      <c r="K61" s="5"/>
      <c r="L61" s="5"/>
      <c r="M61" s="5"/>
      <c r="N61" s="6"/>
      <c r="O61" s="22" t="str">
        <f>IF(AB61+X61+AF61+T61=0,"",AB61+X61+AF61+T61)</f>
        <v/>
      </c>
      <c r="P61" s="22"/>
      <c r="Q61" s="22" t="str">
        <f>IF(AD61+Z61+AH61+V61=0,"",AD61+Z61+AH61+V61)</f>
        <v/>
      </c>
    </row>
    <row r="62" spans="1:34" ht="18" hidden="1" outlineLevel="1" x14ac:dyDescent="0.25">
      <c r="A62" s="7"/>
      <c r="B62" s="7"/>
      <c r="C62" s="11" t="str">
        <f>IF(T62=0,"",T62)</f>
        <v/>
      </c>
      <c r="D62" s="11"/>
      <c r="E62" s="11" t="str">
        <f>IF(V62=0,"",V62)</f>
        <v/>
      </c>
      <c r="G62" s="22" t="str">
        <f>IF(X62+T62=0,"",X62+T62)</f>
        <v/>
      </c>
      <c r="H62" s="22"/>
      <c r="I62" s="22" t="str">
        <f>IF(Z62+V62=0,"",Z62+V62)</f>
        <v/>
      </c>
      <c r="J62" s="6"/>
      <c r="K62" s="22" t="str">
        <f>IF(X62+T62+AB62=0,"",X62+T62+AB62)</f>
        <v/>
      </c>
      <c r="L62" s="22"/>
      <c r="M62" s="22" t="str">
        <f>IF(Z62+V62+AD62=0,"",Z62+V62+AD62)</f>
        <v/>
      </c>
      <c r="N62" s="6"/>
      <c r="O62" s="22" t="str">
        <f>IF(AB62+X62+AF62+T62=0,"",AB62+X62+AF62+T62)</f>
        <v/>
      </c>
      <c r="P62" s="22"/>
      <c r="Q62" s="22" t="str">
        <f>IF(AD62+Z62+AH62+V62=0,"",AD62+Z62+AH62+V62)</f>
        <v/>
      </c>
      <c r="AF62" s="40"/>
      <c r="AG62" s="40"/>
      <c r="AH62" s="40"/>
    </row>
    <row r="63" spans="1:34" ht="9.9499999999999993" hidden="1" customHeight="1" outlineLevel="1" x14ac:dyDescent="0.25">
      <c r="C63" s="11"/>
      <c r="D63" s="11"/>
      <c r="E63" s="11"/>
      <c r="G63" s="5"/>
      <c r="H63" s="5"/>
      <c r="I63" s="5"/>
      <c r="J63" s="6"/>
      <c r="K63" s="5"/>
      <c r="L63" s="5"/>
      <c r="M63" s="5"/>
      <c r="N63" s="6"/>
      <c r="O63" s="22" t="str">
        <f>IF(AB63+X63+AF63+T63=0,"",AB63+X63+AF63+T63)</f>
        <v/>
      </c>
      <c r="P63" s="22"/>
      <c r="Q63" s="22" t="str">
        <f>IF(AD63+Z63+AH63+V63=0,"",AD63+Z63+AH63+V63)</f>
        <v/>
      </c>
    </row>
    <row r="64" spans="1:34" ht="18" hidden="1" outlineLevel="1" x14ac:dyDescent="0.25">
      <c r="A64" s="7"/>
      <c r="B64" s="7"/>
      <c r="C64" s="11" t="str">
        <f>IF(T64=0,"",T64)</f>
        <v/>
      </c>
      <c r="D64" s="11"/>
      <c r="E64" s="11" t="str">
        <f>IF(V64=0,"",V64)</f>
        <v/>
      </c>
      <c r="G64" s="5" t="str">
        <f>IF(X64+T64=0,"",X64+T64)</f>
        <v/>
      </c>
      <c r="H64" s="5"/>
      <c r="I64" s="5" t="str">
        <f>IF(Z64+V64=0,"",Z64+V64)</f>
        <v/>
      </c>
      <c r="J64" s="6"/>
      <c r="K64" s="5" t="str">
        <f>IF(X64+T64+AB64=0,"",X64+T64+AB64)</f>
        <v/>
      </c>
      <c r="L64" s="5"/>
      <c r="M64" s="5" t="str">
        <f>IF(Z64+V64+AD64=0,"",Z64+V64+AD64)</f>
        <v/>
      </c>
      <c r="N64" s="6"/>
      <c r="O64" s="22" t="str">
        <f>IF(AB64+X64+AF64+T64=0,"",AB64+X64+AF64+T64)</f>
        <v/>
      </c>
      <c r="P64" s="22"/>
      <c r="Q64" s="22" t="str">
        <f>IF(AD64+Z64+AH64+V64=0,"",AD64+Z64+AH64+V64)</f>
        <v/>
      </c>
    </row>
    <row r="65" spans="1:19" ht="9.9499999999999993" hidden="1" customHeight="1" outlineLevel="1" x14ac:dyDescent="0.25">
      <c r="C65" s="11"/>
      <c r="D65" s="11"/>
      <c r="E65" s="11"/>
      <c r="G65" s="5"/>
      <c r="H65" s="5"/>
      <c r="I65" s="5"/>
      <c r="J65" s="6"/>
      <c r="K65" s="5"/>
      <c r="L65" s="5"/>
      <c r="M65" s="5"/>
      <c r="N65" s="6"/>
      <c r="O65" s="22" t="str">
        <f>IF(AB65+X65+AF65+T65=0,"",AB65+X65+AF65+T65)</f>
        <v/>
      </c>
      <c r="P65" s="22"/>
      <c r="Q65" s="22" t="str">
        <f>IF(AD65+Z65+AH65+V65=0,"",AD65+Z65+AH65+V65)</f>
        <v/>
      </c>
    </row>
    <row r="66" spans="1:19" ht="18" hidden="1" outlineLevel="1" x14ac:dyDescent="0.25">
      <c r="A66" s="7"/>
      <c r="B66" s="7"/>
      <c r="C66" s="11" t="str">
        <f>IF(T66=0,"",T66)</f>
        <v/>
      </c>
      <c r="D66" s="11"/>
      <c r="E66" s="11" t="str">
        <f>IF(V66=0,"",V66)</f>
        <v/>
      </c>
      <c r="G66" s="22" t="str">
        <f>IF(X66+T66=0,"",X66+T66)</f>
        <v/>
      </c>
      <c r="H66" s="22"/>
      <c r="I66" s="22" t="str">
        <f>IF(Z66+V66=0,"",Z66+V66)</f>
        <v/>
      </c>
      <c r="J66" s="6"/>
      <c r="K66" s="22" t="str">
        <f>IF(X66+T66+AB66=0,"",X66+T66+AB66)</f>
        <v/>
      </c>
      <c r="L66" s="22"/>
      <c r="M66" s="22" t="str">
        <f>IF(Z66+V66+AD66=0,"",Z66+V66+AD66)</f>
        <v/>
      </c>
      <c r="N66" s="6"/>
      <c r="O66" s="22" t="str">
        <f>IF(AB66+X66+AF66+T66=0,"",AB66+X66+AF66+T66)</f>
        <v/>
      </c>
      <c r="P66" s="22"/>
      <c r="Q66" s="22" t="str">
        <f>IF(AD66+Z66+AH66+V66=0,"",AD66+Z66+AH66+V66)</f>
        <v/>
      </c>
    </row>
    <row r="67" spans="1:19" ht="9.9499999999999993" hidden="1" customHeight="1" outlineLevel="1" x14ac:dyDescent="0.25">
      <c r="C67" s="11"/>
      <c r="D67" s="11"/>
      <c r="E67" s="11"/>
      <c r="G67" s="5"/>
      <c r="H67" s="5"/>
      <c r="I67" s="5"/>
      <c r="J67" s="6"/>
      <c r="K67" s="5"/>
      <c r="L67" s="5"/>
      <c r="M67" s="5"/>
      <c r="N67" s="6"/>
      <c r="O67" s="22" t="str">
        <f>IF(AB67+X67+AF67+T67=0,"",AB67+X67+AF67+T67)</f>
        <v/>
      </c>
      <c r="P67" s="22"/>
      <c r="Q67" s="22" t="str">
        <f>IF(AD67+Z67+AH67+V67=0,"",AD67+Z67+AH67+V67)</f>
        <v/>
      </c>
    </row>
    <row r="68" spans="1:19" ht="18" hidden="1" outlineLevel="1" x14ac:dyDescent="0.25">
      <c r="A68" s="7"/>
      <c r="B68" s="7"/>
      <c r="C68" s="11" t="str">
        <f>IF(T68=0,"",T68)</f>
        <v/>
      </c>
      <c r="D68" s="11"/>
      <c r="E68" s="11" t="str">
        <f>IF(V68=0,"",V68)</f>
        <v/>
      </c>
      <c r="G68" s="22" t="str">
        <f>IF(X68+T68=0,"",X68+T68)</f>
        <v/>
      </c>
      <c r="H68" s="22"/>
      <c r="I68" s="22" t="str">
        <f>IF(Z68+V68=0,"",Z68+V68)</f>
        <v/>
      </c>
      <c r="J68" s="6"/>
      <c r="K68" s="22" t="str">
        <f>IF(X68+T68+AB68=0,"",X68+T68+AB68)</f>
        <v/>
      </c>
      <c r="L68" s="22"/>
      <c r="M68" s="22" t="str">
        <f>IF(Z68+V68+AD68=0,"",Z68+V68+AD68)</f>
        <v/>
      </c>
      <c r="N68" s="6"/>
      <c r="O68" s="22" t="str">
        <f>IF(AB68+X68+AF68+T68=0,"",AB68+X68+AF68+T68)</f>
        <v/>
      </c>
      <c r="P68" s="22"/>
      <c r="Q68" s="22" t="str">
        <f>IF(AD68+Z68+AH68+V68=0,"",AD68+Z68+AH68+V68)</f>
        <v/>
      </c>
      <c r="S68" s="40"/>
    </row>
    <row r="69" spans="1:19" ht="9.9499999999999993" hidden="1" customHeight="1" outlineLevel="1" x14ac:dyDescent="0.25">
      <c r="C69" s="11"/>
      <c r="D69" s="11"/>
      <c r="E69" s="11"/>
      <c r="G69" s="5"/>
      <c r="H69" s="5"/>
      <c r="I69" s="5"/>
      <c r="J69" s="6"/>
      <c r="K69" s="5"/>
      <c r="L69" s="5"/>
      <c r="M69" s="5"/>
      <c r="N69" s="6"/>
      <c r="O69" s="22" t="str">
        <f>IF(AB69+X69+AF69+T69=0,"",AB69+X69+AF69+T69)</f>
        <v/>
      </c>
      <c r="P69" s="22"/>
      <c r="Q69" s="22" t="str">
        <f>IF(AD69+Z69+AH69+V69=0,"",AD69+Z69+AH69+V69)</f>
        <v/>
      </c>
    </row>
    <row r="70" spans="1:19" ht="18" hidden="1" outlineLevel="1" x14ac:dyDescent="0.25">
      <c r="A70" s="7"/>
      <c r="B70" s="7"/>
      <c r="C70" s="11" t="str">
        <f>IF(T70=0,"",T70)</f>
        <v/>
      </c>
      <c r="D70" s="11"/>
      <c r="E70" s="11" t="str">
        <f>IF(V70=0,"",V70)</f>
        <v/>
      </c>
      <c r="G70" s="5" t="str">
        <f>IF(X70+T70=0,"",X70+T70)</f>
        <v/>
      </c>
      <c r="H70" s="5"/>
      <c r="I70" s="5" t="str">
        <f>IF(Z70+V70=0,"",Z70+V70)</f>
        <v/>
      </c>
      <c r="J70" s="6"/>
      <c r="K70" s="5" t="str">
        <f>IF(X70+T70+AB70=0,"",X70+T70+AB70)</f>
        <v/>
      </c>
      <c r="L70" s="5"/>
      <c r="M70" s="5" t="str">
        <f>IF(Z70+V70+AD70=0,"",Z70+V70+AD70)</f>
        <v/>
      </c>
      <c r="N70" s="6"/>
      <c r="O70" s="22" t="str">
        <f>IF(AB70+X70+AF70+T70=0,"",AB70+X70+AF70+T70)</f>
        <v/>
      </c>
      <c r="P70" s="22"/>
      <c r="Q70" s="22" t="str">
        <f>IF(AD70+Z70+AH70+V70=0,"",AD70+Z70+AH70+V70)</f>
        <v/>
      </c>
    </row>
    <row r="71" spans="1:19" ht="9.9499999999999993" hidden="1" customHeight="1" outlineLevel="1" x14ac:dyDescent="0.25">
      <c r="A71" s="7"/>
      <c r="B71" s="7"/>
      <c r="C71" s="11"/>
      <c r="D71" s="11"/>
      <c r="E71" s="11"/>
      <c r="G71" s="5"/>
      <c r="H71" s="5"/>
      <c r="I71" s="5"/>
      <c r="J71" s="6"/>
      <c r="K71" s="5"/>
      <c r="L71" s="5"/>
      <c r="M71" s="5"/>
      <c r="N71" s="6"/>
      <c r="O71" s="22" t="str">
        <f>IF(AB71+X71+AF71+T71=0,"",AB71+X71+AF71+T71)</f>
        <v/>
      </c>
      <c r="P71" s="22"/>
      <c r="Q71" s="22" t="str">
        <f>IF(AD71+Z71+AH71+V71=0,"",AD71+Z71+AH71+V71)</f>
        <v/>
      </c>
    </row>
    <row r="72" spans="1:19" ht="18" hidden="1" outlineLevel="1" x14ac:dyDescent="0.25">
      <c r="A72" s="7"/>
      <c r="B72" s="7"/>
      <c r="C72" s="11" t="str">
        <f>IF(T72=0,"",T72)</f>
        <v/>
      </c>
      <c r="D72" s="11"/>
      <c r="E72" s="11" t="str">
        <f>IF(V72=0,"",V72)</f>
        <v/>
      </c>
      <c r="G72" s="5" t="str">
        <f>IF(X72+T72=0,"",X72+T72)</f>
        <v/>
      </c>
      <c r="H72" s="5"/>
      <c r="I72" s="5" t="str">
        <f>IF(Z72+V72=0,"",Z72+V72)</f>
        <v/>
      </c>
      <c r="J72" s="6"/>
      <c r="K72" s="5" t="str">
        <f>IF(X72+T72+AB72=0,"",X72+T72+AB72)</f>
        <v/>
      </c>
      <c r="L72" s="5"/>
      <c r="M72" s="5" t="str">
        <f>IF(Z72+V72+AD72=0,"",Z72+V72+AD72)</f>
        <v/>
      </c>
      <c r="N72" s="6"/>
      <c r="O72" s="22" t="str">
        <f>IF(AB72+X72+AF72+T72=0,"",AB72+X72+AF72+T72)</f>
        <v/>
      </c>
      <c r="P72" s="22"/>
      <c r="Q72" s="22" t="str">
        <f>IF(AD72+Z72+AH72+V72=0,"",AD72+Z72+AH72+V72)</f>
        <v/>
      </c>
    </row>
    <row r="73" spans="1:19" ht="9.9499999999999993" hidden="1" customHeight="1" outlineLevel="1" x14ac:dyDescent="0.25">
      <c r="A73" s="7"/>
      <c r="B73" s="7"/>
      <c r="C73" s="11"/>
      <c r="D73" s="11"/>
      <c r="E73" s="11"/>
      <c r="G73" s="5"/>
      <c r="H73" s="5"/>
      <c r="I73" s="5"/>
      <c r="J73" s="6"/>
      <c r="K73" s="5"/>
      <c r="L73" s="5"/>
      <c r="M73" s="5"/>
      <c r="N73" s="6"/>
      <c r="O73" s="22" t="str">
        <f>IF(AB73+X73+AF73+T73=0,"",AB73+X73+AF73+T73)</f>
        <v/>
      </c>
      <c r="P73" s="22"/>
      <c r="Q73" s="22" t="str">
        <f>IF(AD73+Z73+AH73+V73=0,"",AD73+Z73+AH73+V73)</f>
        <v/>
      </c>
    </row>
    <row r="74" spans="1:19" ht="18" hidden="1" outlineLevel="1" x14ac:dyDescent="0.25">
      <c r="A74" s="7"/>
      <c r="B74" s="7"/>
      <c r="C74" s="11" t="str">
        <f>IF(T74=0,"",T74)</f>
        <v/>
      </c>
      <c r="D74" s="11"/>
      <c r="E74" s="11" t="str">
        <f>IF(V74=0,"",V74)</f>
        <v/>
      </c>
      <c r="G74" s="5" t="str">
        <f>IF(X74+T74=0,"",X74+T74)</f>
        <v/>
      </c>
      <c r="H74" s="5"/>
      <c r="I74" s="5" t="str">
        <f>IF(Z74+V74=0,"",Z74+V74)</f>
        <v/>
      </c>
      <c r="J74" s="6"/>
      <c r="K74" s="5" t="str">
        <f>IF(X74+T74+AB74=0,"",X74+T74+AB74)</f>
        <v/>
      </c>
      <c r="L74" s="5"/>
      <c r="M74" s="5" t="str">
        <f>IF(Z74+V74+AD74=0,"",Z74+V74+AD74)</f>
        <v/>
      </c>
      <c r="N74" s="6"/>
      <c r="O74" s="22" t="str">
        <f>IF(AB74+X74+AF74+T74=0,"",AB74+X74+AF74+T74)</f>
        <v/>
      </c>
      <c r="P74" s="22"/>
      <c r="Q74" s="22" t="str">
        <f>IF(AD74+Z74+AH74+V74=0,"",AD74+Z74+AH74+V74)</f>
        <v/>
      </c>
    </row>
    <row r="75" spans="1:19" ht="9.9499999999999993" hidden="1" customHeight="1" outlineLevel="1" x14ac:dyDescent="0.25">
      <c r="A75" s="7"/>
      <c r="B75" s="7"/>
      <c r="C75" s="11"/>
      <c r="D75" s="11"/>
      <c r="E75" s="11"/>
      <c r="G75" s="5" t="str">
        <f>IF(X75+T75=0,"",X75+T75)</f>
        <v/>
      </c>
      <c r="H75" s="5"/>
      <c r="I75" s="5" t="str">
        <f>IF(Z75+V75=0,"",Z75+V75)</f>
        <v/>
      </c>
      <c r="J75" s="6"/>
      <c r="K75" s="5"/>
      <c r="L75" s="5"/>
      <c r="M75" s="5"/>
      <c r="N75" s="6"/>
      <c r="O75" s="22" t="str">
        <f>IF(AB75+X75+AF75+T75=0,"",AB75+X75+AF75+T75)</f>
        <v/>
      </c>
      <c r="P75" s="22"/>
      <c r="Q75" s="22" t="str">
        <f>IF(AD75+Z75+AH75+V75=0,"",AD75+Z75+AH75+V75)</f>
        <v/>
      </c>
    </row>
    <row r="76" spans="1:19" ht="18" hidden="1" outlineLevel="1" x14ac:dyDescent="0.25">
      <c r="A76" s="7"/>
      <c r="B76" s="7"/>
      <c r="C76" s="11" t="str">
        <f>IF(T76=0,"",T76)</f>
        <v/>
      </c>
      <c r="D76" s="11"/>
      <c r="E76" s="11" t="str">
        <f>IF(V76=0,"",V76)</f>
        <v/>
      </c>
      <c r="G76" s="5" t="str">
        <f>IF(X76+T76=0,"",X76+T76)</f>
        <v/>
      </c>
      <c r="H76" s="5"/>
      <c r="I76" s="5" t="str">
        <f>IF(Z76+V76=0,"",Z76+V76)</f>
        <v/>
      </c>
      <c r="J76" s="6"/>
      <c r="K76" s="5" t="str">
        <f>IF(X76+T76+AB76=0,"",X76+T76+AB76)</f>
        <v/>
      </c>
      <c r="L76" s="5"/>
      <c r="M76" s="5" t="str">
        <f>IF(Z76+V76+AD76=0,"",Z76+V76+AD76)</f>
        <v/>
      </c>
      <c r="N76" s="6"/>
      <c r="O76" s="22" t="str">
        <f>IF(AB76+X76+AF76+T76=0,"",AB76+X76+AF76+T76)</f>
        <v/>
      </c>
      <c r="P76" s="22"/>
      <c r="Q76" s="22" t="str">
        <f>IF(AD76+Z76+AH76+V76=0,"",AD76+Z76+AH76+V76)</f>
        <v/>
      </c>
    </row>
    <row r="77" spans="1:19" ht="9.9499999999999993" hidden="1" customHeight="1" outlineLevel="1" x14ac:dyDescent="0.25">
      <c r="A77" s="7"/>
      <c r="B77" s="7"/>
      <c r="C77" s="11"/>
      <c r="D77" s="11"/>
      <c r="E77" s="11"/>
      <c r="G77" s="5" t="str">
        <f>IF(X77+T77=0,"",X77+T77)</f>
        <v/>
      </c>
      <c r="H77" s="5"/>
      <c r="I77" s="5" t="str">
        <f>IF(Z77+V77=0,"",Z77+V77)</f>
        <v/>
      </c>
      <c r="J77" s="6"/>
      <c r="K77" s="5"/>
      <c r="L77" s="5"/>
      <c r="M77" s="5"/>
      <c r="N77" s="6"/>
      <c r="O77" s="22" t="str">
        <f>IF(AB77+X77+AF77+T77=0,"",AB77+X77+AF77+T77)</f>
        <v/>
      </c>
      <c r="P77" s="22"/>
      <c r="Q77" s="22" t="str">
        <f>IF(AD77+Z77+AH77+V77=0,"",AD77+Z77+AH77+V77)</f>
        <v/>
      </c>
    </row>
    <row r="78" spans="1:19" ht="18" hidden="1" outlineLevel="1" x14ac:dyDescent="0.25">
      <c r="A78" s="7"/>
      <c r="B78" s="7"/>
      <c r="C78" s="11" t="str">
        <f>IF(T78=0,"",T78)</f>
        <v/>
      </c>
      <c r="D78" s="11"/>
      <c r="E78" s="11" t="str">
        <f>IF(V78=0,"",V78)</f>
        <v/>
      </c>
      <c r="G78" s="5" t="str">
        <f>IF(X78+T78=0,"",X78+T78)</f>
        <v/>
      </c>
      <c r="H78" s="5"/>
      <c r="I78" s="5" t="str">
        <f>IF(Z78+V78=0,"",Z78+V78)</f>
        <v/>
      </c>
      <c r="J78" s="6"/>
      <c r="K78" s="5" t="str">
        <f>IF(X78+T78+AB78=0,"",X78+T78+AB78)</f>
        <v/>
      </c>
      <c r="L78" s="5"/>
      <c r="M78" s="5" t="str">
        <f>IF(Z78+V78+AD78=0,"",Z78+V78+AD78)</f>
        <v/>
      </c>
      <c r="N78" s="6"/>
      <c r="O78" s="22" t="str">
        <f>IF(AB78+X78+AF78+T78=0,"",AB78+X78+AF78+T78)</f>
        <v/>
      </c>
      <c r="P78" s="22"/>
      <c r="Q78" s="22" t="str">
        <f>IF(AD78+Z78+AH78+V78=0,"",AD78+Z78+AH78+V78)</f>
        <v/>
      </c>
    </row>
    <row r="79" spans="1:19" ht="9.9499999999999993" hidden="1" customHeight="1" outlineLevel="1" x14ac:dyDescent="0.25">
      <c r="A79" s="7"/>
      <c r="B79" s="7"/>
      <c r="C79" s="11"/>
      <c r="D79" s="11"/>
      <c r="E79" s="11"/>
      <c r="G79" s="5" t="str">
        <f>IF(X79+T79=0,"",X79+T79)</f>
        <v/>
      </c>
      <c r="H79" s="5"/>
      <c r="I79" s="5" t="str">
        <f>IF(Z79+V79=0,"",Z79+V79)</f>
        <v/>
      </c>
      <c r="J79" s="6"/>
      <c r="K79" s="5"/>
      <c r="L79" s="5"/>
      <c r="M79" s="5"/>
      <c r="N79" s="6"/>
      <c r="O79" s="22" t="str">
        <f>IF(AB79+X79+AF79+T79=0,"",AB79+X79+AF79+T79)</f>
        <v/>
      </c>
      <c r="P79" s="22"/>
      <c r="Q79" s="22" t="str">
        <f>IF(AD79+Z79+AH79+V79=0,"",AD79+Z79+AH79+V79)</f>
        <v/>
      </c>
    </row>
    <row r="80" spans="1:19" ht="18" hidden="1" outlineLevel="1" x14ac:dyDescent="0.25">
      <c r="A80" s="7"/>
      <c r="B80" s="7"/>
      <c r="C80" s="11" t="str">
        <f>IF(T80=0,"",T80)</f>
        <v/>
      </c>
      <c r="D80" s="11"/>
      <c r="E80" s="11" t="str">
        <f>IF(V80=0,"",V80)</f>
        <v/>
      </c>
      <c r="G80" s="5" t="str">
        <f>IF(X80+T80=0,"",X80+T80)</f>
        <v/>
      </c>
      <c r="H80" s="5"/>
      <c r="I80" s="5" t="str">
        <f>IF(Z80+V80=0,"",Z80+V80)</f>
        <v/>
      </c>
      <c r="J80" s="6"/>
      <c r="K80" s="5" t="str">
        <f>IF(X80+T80+AB80=0,"",X80+T80+AB80)</f>
        <v/>
      </c>
      <c r="L80" s="5"/>
      <c r="M80" s="5" t="str">
        <f>IF(Z80+V80+AD80=0,"",Z80+V80+AD80)</f>
        <v/>
      </c>
      <c r="N80" s="6"/>
      <c r="O80" s="22" t="str">
        <f>IF(AB80+X80+AF80+T80=0,"",AB80+X80+AF80+T80)</f>
        <v/>
      </c>
      <c r="P80" s="22"/>
      <c r="Q80" s="22" t="str">
        <f>IF(AD80+Z80+AH80+V80=0,"",AD80+Z80+AH80+V80)</f>
        <v/>
      </c>
    </row>
    <row r="81" spans="1:34" ht="9.9499999999999993" hidden="1" customHeight="1" outlineLevel="1" x14ac:dyDescent="0.25">
      <c r="A81" s="7"/>
      <c r="B81" s="7"/>
      <c r="C81" s="11"/>
      <c r="D81" s="11"/>
      <c r="E81" s="11"/>
      <c r="G81" s="5" t="str">
        <f>IF(X81+T81=0,"",X81+T81)</f>
        <v/>
      </c>
      <c r="H81" s="5"/>
      <c r="I81" s="5" t="str">
        <f>IF(Z81+V81=0,"",Z81+V81)</f>
        <v/>
      </c>
      <c r="J81" s="6"/>
      <c r="K81" s="5"/>
      <c r="L81" s="5"/>
      <c r="M81" s="5"/>
      <c r="N81" s="6"/>
      <c r="O81" s="22" t="str">
        <f>IF(AB81+X81+AF81+T81=0,"",AB81+X81+AF81+T81)</f>
        <v/>
      </c>
      <c r="P81" s="22"/>
      <c r="Q81" s="22" t="str">
        <f>IF(AD81+Z81+AH81+V81=0,"",AD81+Z81+AH81+V81)</f>
        <v/>
      </c>
    </row>
    <row r="82" spans="1:34" ht="18" hidden="1" outlineLevel="1" x14ac:dyDescent="0.25">
      <c r="A82" s="7"/>
      <c r="B82" s="7"/>
      <c r="C82" s="11" t="str">
        <f>IF(T82=0,"",T82)</f>
        <v/>
      </c>
      <c r="D82" s="11"/>
      <c r="E82" s="11" t="str">
        <f>IF(V82=0,"",V82)</f>
        <v/>
      </c>
      <c r="G82" s="5" t="str">
        <f>IF(X82+T82=0,"",X82+T82)</f>
        <v/>
      </c>
      <c r="H82" s="5"/>
      <c r="I82" s="5" t="str">
        <f>IF(Z82+V82=0,"",Z82+V82)</f>
        <v/>
      </c>
      <c r="J82" s="6"/>
      <c r="K82" s="5" t="str">
        <f>IF(X82+T82+AB82=0,"",X82+T82+AB82)</f>
        <v/>
      </c>
      <c r="L82" s="5"/>
      <c r="M82" s="5" t="str">
        <f>IF(Z82+V82+AD82=0,"",Z82+V82+AD82)</f>
        <v/>
      </c>
      <c r="N82" s="6"/>
      <c r="O82" s="22" t="str">
        <f>IF(AB82+X82+AF82+T82=0,"",AB82+X82+AF82+T82)</f>
        <v/>
      </c>
      <c r="P82" s="22"/>
      <c r="Q82" s="22" t="str">
        <f>IF(AD82+Z82+AH82+V82=0,"",AD82+Z82+AH82+V82)</f>
        <v/>
      </c>
    </row>
    <row r="83" spans="1:34" ht="9.9499999999999993" hidden="1" customHeight="1" outlineLevel="1" x14ac:dyDescent="0.25">
      <c r="A83" s="7"/>
      <c r="B83" s="7"/>
      <c r="C83" s="11"/>
      <c r="D83" s="11"/>
      <c r="E83" s="11"/>
      <c r="G83" s="5" t="str">
        <f>IF(X83+T83=0,"",X83+T83)</f>
        <v/>
      </c>
      <c r="H83" s="5"/>
      <c r="I83" s="5" t="str">
        <f>IF(Z83+V83=0,"",Z83+V83)</f>
        <v/>
      </c>
      <c r="J83" s="6"/>
      <c r="K83" s="5"/>
      <c r="L83" s="5"/>
      <c r="M83" s="5"/>
      <c r="N83" s="6"/>
      <c r="O83" s="22" t="str">
        <f>IF(AB83+X83+AF83+T83=0,"",AB83+X83+AF83+T83)</f>
        <v/>
      </c>
      <c r="P83" s="22"/>
      <c r="Q83" s="22" t="str">
        <f>IF(AD83+Z83+AH83+V83=0,"",AD83+Z83+AH83+V83)</f>
        <v/>
      </c>
    </row>
    <row r="84" spans="1:34" ht="18" hidden="1" outlineLevel="1" x14ac:dyDescent="0.25">
      <c r="A84" s="7"/>
      <c r="B84" s="7"/>
      <c r="C84" s="11" t="str">
        <f>IF(T84=0,"",T84)</f>
        <v/>
      </c>
      <c r="D84" s="11"/>
      <c r="E84" s="11" t="str">
        <f>IF(V84=0,"",V84)</f>
        <v/>
      </c>
      <c r="G84" s="5" t="str">
        <f>IF(X84+T84=0,"",X84+T84)</f>
        <v/>
      </c>
      <c r="H84" s="5"/>
      <c r="I84" s="5" t="str">
        <f>IF(Z84+V84=0,"",Z84+V84)</f>
        <v/>
      </c>
      <c r="J84" s="6"/>
      <c r="K84" s="5" t="str">
        <f>IF(X84+T84+AB84=0,"",X84+T84+AB84)</f>
        <v/>
      </c>
      <c r="L84" s="5"/>
      <c r="M84" s="5" t="str">
        <f>IF(Z84+V84+AD84=0,"",Z84+V84+AD84)</f>
        <v/>
      </c>
      <c r="N84" s="6"/>
      <c r="O84" s="22" t="str">
        <f>IF(AB84+X84+AF84+T84=0,"",AB84+X84+AF84+T84)</f>
        <v/>
      </c>
      <c r="P84" s="22"/>
      <c r="Q84" s="22" t="str">
        <f>IF(AD84+Z84+AH84+V84=0,"",AD84+Z84+AH84+V84)</f>
        <v/>
      </c>
    </row>
    <row r="85" spans="1:34" ht="9.9499999999999993" hidden="1" customHeight="1" outlineLevel="1" x14ac:dyDescent="0.25">
      <c r="A85" s="7"/>
      <c r="B85" s="7"/>
      <c r="C85" s="11"/>
      <c r="D85" s="11"/>
      <c r="E85" s="11"/>
      <c r="G85" s="5"/>
      <c r="H85" s="5"/>
      <c r="I85" s="5"/>
      <c r="J85" s="6"/>
      <c r="K85" s="5"/>
      <c r="L85" s="5"/>
      <c r="M85" s="5"/>
      <c r="N85" s="6"/>
      <c r="O85" s="22"/>
      <c r="P85" s="22"/>
      <c r="Q85" s="22"/>
    </row>
    <row r="86" spans="1:34" ht="18" hidden="1" outlineLevel="1" x14ac:dyDescent="0.25">
      <c r="A86" s="7"/>
      <c r="B86" s="7"/>
      <c r="C86" s="11" t="str">
        <f>IF(T86=0,"",T86)</f>
        <v/>
      </c>
      <c r="D86" s="11"/>
      <c r="E86" s="11" t="str">
        <f>IF(V86=0,"",V86)</f>
        <v/>
      </c>
      <c r="G86" s="5" t="str">
        <f>IF(X86+T86=0,"",X86+T86)</f>
        <v/>
      </c>
      <c r="H86" s="5"/>
      <c r="I86" s="5" t="str">
        <f>IF(Z86+V86=0,"",Z86+V86)</f>
        <v/>
      </c>
      <c r="J86" s="6"/>
      <c r="K86" s="5" t="str">
        <f>IF(X86+T86+AB86=0,"",X86+T86+AB86)</f>
        <v/>
      </c>
      <c r="L86" s="5"/>
      <c r="M86" s="5" t="str">
        <f>IF(Z86+V86+AD86=0,"",Z86+V86+AD86)</f>
        <v/>
      </c>
      <c r="N86" s="6"/>
      <c r="O86" s="22" t="str">
        <f>IF(AB86+X86+AF86+T86=0,"",AB86+X86+AF86+T86)</f>
        <v/>
      </c>
      <c r="P86" s="22"/>
      <c r="Q86" s="22" t="str">
        <f>IF(AD86+Z86+AH86+V86=0,"",AD86+Z86+AH86+V86)</f>
        <v/>
      </c>
    </row>
    <row r="87" spans="1:34" ht="9.9499999999999993" hidden="1" customHeight="1" outlineLevel="1" x14ac:dyDescent="0.25">
      <c r="A87" s="7"/>
      <c r="B87" s="7"/>
      <c r="C87" s="11"/>
      <c r="D87" s="11"/>
      <c r="E87" s="11"/>
      <c r="G87" s="5"/>
      <c r="H87" s="5"/>
      <c r="I87" s="5"/>
      <c r="J87" s="6"/>
      <c r="K87" s="5"/>
      <c r="L87" s="5"/>
      <c r="M87" s="5"/>
      <c r="N87" s="6"/>
      <c r="O87" s="22"/>
      <c r="P87" s="22"/>
      <c r="Q87" s="22"/>
    </row>
    <row r="88" spans="1:34" ht="18" hidden="1" outlineLevel="1" x14ac:dyDescent="0.25">
      <c r="A88" s="7"/>
      <c r="B88" s="7"/>
      <c r="C88" s="11" t="str">
        <f>IF(T88=0,"",T88)</f>
        <v/>
      </c>
      <c r="D88" s="11"/>
      <c r="E88" s="11" t="str">
        <f>IF(V88=0,"",V88)</f>
        <v/>
      </c>
      <c r="G88" s="5" t="str">
        <f>IF(X88+T88=0,"",X88+T88)</f>
        <v/>
      </c>
      <c r="H88" s="5"/>
      <c r="I88" s="5" t="str">
        <f>IF(Z88+V88=0,"",Z88+V88)</f>
        <v/>
      </c>
      <c r="J88" s="6"/>
      <c r="K88" s="5" t="str">
        <f>IF(X88+T88+AB88=0,"",X88+T88+AB88)</f>
        <v/>
      </c>
      <c r="L88" s="5"/>
      <c r="M88" s="5" t="str">
        <f>IF(Z88+V88+AD88=0,"",Z88+V88+AD88)</f>
        <v/>
      </c>
      <c r="N88" s="6"/>
      <c r="O88" s="22" t="str">
        <f>IF(AB88+X88+AF88+T88=0,"",AB88+X88+AF88+T88)</f>
        <v/>
      </c>
      <c r="P88" s="22"/>
      <c r="Q88" s="22" t="str">
        <f>IF(AD88+Z88+AH88+V88=0,"",AD88+Z88+AH88+V88)</f>
        <v/>
      </c>
    </row>
    <row r="89" spans="1:34" ht="9.9499999999999993" hidden="1" customHeight="1" outlineLevel="1" x14ac:dyDescent="0.25">
      <c r="A89" s="7"/>
      <c r="B89" s="7"/>
      <c r="C89" s="11"/>
      <c r="D89" s="11"/>
      <c r="E89" s="11"/>
      <c r="G89" s="5"/>
      <c r="H89" s="5"/>
      <c r="I89" s="5"/>
      <c r="J89" s="6"/>
      <c r="K89" s="5"/>
      <c r="L89" s="5"/>
      <c r="M89" s="5"/>
      <c r="N89" s="6"/>
      <c r="O89" s="22"/>
      <c r="P89" s="22"/>
      <c r="Q89" s="22"/>
    </row>
    <row r="90" spans="1:34" ht="18" hidden="1" outlineLevel="1" x14ac:dyDescent="0.25">
      <c r="A90" s="7"/>
      <c r="B90" s="7"/>
      <c r="C90" s="11"/>
      <c r="D90" s="11"/>
      <c r="E90" s="11"/>
      <c r="G90" s="5"/>
      <c r="H90" s="5"/>
      <c r="I90" s="5"/>
      <c r="J90" s="6"/>
      <c r="K90" s="5"/>
      <c r="L90" s="5"/>
      <c r="M90" s="5"/>
      <c r="N90" s="6"/>
      <c r="O90" s="22" t="str">
        <f>IF(AB90+X90+AF90+T90=0,"",AB90+X90+AF90+T90)</f>
        <v/>
      </c>
      <c r="P90" s="22"/>
      <c r="Q90" s="22" t="str">
        <f>IF(AD90+Z90+AH90+V90=0,"",AD90+Z90+AH90+V90)</f>
        <v/>
      </c>
    </row>
    <row r="91" spans="1:34" ht="9" hidden="1" customHeight="1" outlineLevel="1" collapsed="1" x14ac:dyDescent="0.25">
      <c r="A91" s="7"/>
      <c r="B91" s="7"/>
      <c r="C91" s="11"/>
      <c r="D91" s="11"/>
      <c r="E91" s="11"/>
      <c r="G91" s="5" t="str">
        <f>IF(X91+T91=0,"",X91+T91)</f>
        <v/>
      </c>
      <c r="H91" s="5"/>
      <c r="I91" s="5" t="str">
        <f>IF(Z91+V91=0,"",Z91+V91)</f>
        <v/>
      </c>
      <c r="J91" s="6"/>
      <c r="K91" s="5"/>
      <c r="L91" s="5"/>
      <c r="M91" s="5"/>
      <c r="N91" s="6"/>
      <c r="O91" s="22" t="str">
        <f>IF(AB91+X91+AF91+T91=0,"",AB91+X91+AF91+T91)</f>
        <v/>
      </c>
      <c r="P91" s="22"/>
      <c r="Q91" s="22" t="str">
        <f>IF(AD91+Z91+AH91+V91=0,"",AD91+Z91+AH91+V91)</f>
        <v/>
      </c>
    </row>
    <row r="92" spans="1:34" ht="18.75" hidden="1" outlineLevel="1" thickBot="1" x14ac:dyDescent="0.3">
      <c r="A92" s="9" t="s">
        <v>0</v>
      </c>
      <c r="B92" s="9"/>
      <c r="C92" s="4">
        <f>SUM(C50:C91)</f>
        <v>0</v>
      </c>
      <c r="D92" s="8"/>
      <c r="E92" s="4">
        <f>SUM(E50:E91)</f>
        <v>0</v>
      </c>
      <c r="G92" s="4">
        <f>SUM(G50:G91)</f>
        <v>0</v>
      </c>
      <c r="H92" s="5"/>
      <c r="I92" s="4">
        <f>SUM(I50:I91)</f>
        <v>0</v>
      </c>
      <c r="J92" s="6"/>
      <c r="K92" s="4">
        <f>SUM(K50:K91)</f>
        <v>0</v>
      </c>
      <c r="L92" s="5"/>
      <c r="M92" s="4">
        <f>SUM(M50:M91)</f>
        <v>0</v>
      </c>
      <c r="N92" s="6"/>
      <c r="O92" s="4">
        <f>SUM(O50:O91)</f>
        <v>0</v>
      </c>
      <c r="P92" s="5"/>
      <c r="Q92" s="4">
        <f>SUM(Q50:Q91)</f>
        <v>0</v>
      </c>
      <c r="T92">
        <f>SUM(T50:T91)</f>
        <v>0</v>
      </c>
      <c r="V92">
        <f>SUM(V50:V91)</f>
        <v>0</v>
      </c>
      <c r="X92">
        <f>SUM(X50:X91)</f>
        <v>0</v>
      </c>
      <c r="Z92">
        <f>SUM(Z50:Z91)</f>
        <v>0</v>
      </c>
      <c r="AB92">
        <f>SUM(AB50:AB91)</f>
        <v>0</v>
      </c>
      <c r="AD92">
        <f>SUM(AD50:AD91)</f>
        <v>0</v>
      </c>
      <c r="AF92">
        <f>SUM(AF50:AF91)</f>
        <v>0</v>
      </c>
      <c r="AH92">
        <f>SUM(AH50:AH91)</f>
        <v>0</v>
      </c>
    </row>
    <row r="93" spans="1:34" ht="10.5" hidden="1" customHeight="1" outlineLevel="1" thickTop="1" x14ac:dyDescent="0.25">
      <c r="K93" s="6"/>
      <c r="L93" s="6"/>
      <c r="M93" s="6"/>
      <c r="O93" s="40"/>
      <c r="P93" s="40"/>
      <c r="Q93" s="40"/>
    </row>
    <row r="94" spans="1:34" ht="7.5" customHeight="1" collapsed="1" x14ac:dyDescent="0.25"/>
  </sheetData>
  <mergeCells count="14">
    <mergeCell ref="O3:Q3"/>
    <mergeCell ref="C4:E4"/>
    <mergeCell ref="G4:I4"/>
    <mergeCell ref="K4:M4"/>
    <mergeCell ref="O4:Q4"/>
    <mergeCell ref="X4:Z4"/>
    <mergeCell ref="AB4:AD4"/>
    <mergeCell ref="AF4:AH4"/>
    <mergeCell ref="O46:Q46"/>
    <mergeCell ref="C47:E47"/>
    <mergeCell ref="G47:I47"/>
    <mergeCell ref="K47:M47"/>
    <mergeCell ref="O47:Q47"/>
    <mergeCell ref="T4:V4"/>
  </mergeCells>
  <pageMargins left="0.5" right="0.5" top="1" bottom="0.75" header="0.5" footer="0.5"/>
  <pageSetup scale="59" fitToHeight="0" orientation="portrait" r:id="rId1"/>
  <headerFooter scaleWithDoc="0" alignWithMargins="0">
    <oddFooter>&amp;C&amp;"Arial,Bold"&amp;10E-&amp;P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Deflags 13-15</vt:lpstr>
      <vt:lpstr>Deflags 16-17</vt:lpstr>
      <vt:lpstr>Deflags 18-19</vt:lpstr>
      <vt:lpstr>Deflags 20-21</vt:lpstr>
      <vt:lpstr>Deflags 22-23</vt:lpstr>
      <vt:lpstr>E - Deflags 24</vt:lpstr>
      <vt:lpstr>'Deflags 13-15'!Print_Area</vt:lpstr>
      <vt:lpstr>'Deflags 16-17'!Print_Area</vt:lpstr>
      <vt:lpstr>'Deflags 18-19'!Print_Area</vt:lpstr>
      <vt:lpstr>'Deflags 20-21'!Print_Area</vt:lpstr>
      <vt:lpstr>'Deflags 22-23'!Print_Area</vt:lpstr>
      <vt:lpstr>'E - Deflags 24'!Print_Area</vt:lpstr>
      <vt:lpstr>'Deflags 13-15'!Print_Titles</vt:lpstr>
      <vt:lpstr>'Deflags 16-17'!Print_Titles</vt:lpstr>
      <vt:lpstr>'Deflags 18-19'!Print_Titles</vt:lpstr>
      <vt:lpstr>'Deflags 20-21'!Print_Titles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Pearce, Laura</dc:creator>
  <cp:lastModifiedBy>Pearce, Laura</cp:lastModifiedBy>
  <dcterms:created xsi:type="dcterms:W3CDTF">2024-05-08T18:52:33Z</dcterms:created>
  <dcterms:modified xsi:type="dcterms:W3CDTF">2024-05-08T18:53:09Z</dcterms:modified>
</cp:coreProperties>
</file>